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filterPrivacy="1" codeName="ThisWorkbook"/>
  <xr:revisionPtr revIDLastSave="0" documentId="13_ncr:1000001_{1041C75F-689D-A44F-9B80-BF0F546CCA82}" xr6:coauthVersionLast="34" xr6:coauthVersionMax="34" xr10:uidLastSave="{00000000-0000-0000-0000-000000000000}"/>
  <bookViews>
    <workbookView xWindow="0" yWindow="120" windowWidth="15480" windowHeight="10800" tabRatio="784" xr2:uid="{00000000-000D-0000-FFFF-FFFF00000000}"/>
  </bookViews>
  <sheets>
    <sheet name="PAGOS" sheetId="2" r:id="rId1"/>
    <sheet name="GRAFICAS" sheetId="17" r:id="rId2"/>
  </sheets>
  <definedNames>
    <definedName name="_xlnm.Print_Area" localSheetId="0">PAGOS!$A$1:$K$66</definedName>
    <definedName name="CategoríasDeGastos">ResumenDeGastos[Gastos]</definedName>
  </definedNames>
  <calcPr calcId="179016"/>
</workbook>
</file>

<file path=xl/calcChain.xml><?xml version="1.0" encoding="utf-8"?>
<calcChain xmlns="http://schemas.openxmlformats.org/spreadsheetml/2006/main">
  <c r="G18" i="2" l="1"/>
  <c r="G6" i="2"/>
  <c r="F18" i="2"/>
  <c r="F6" i="2"/>
  <c r="N30" i="2"/>
  <c r="N28" i="2"/>
  <c r="B3" i="17"/>
  <c r="N6" i="2"/>
  <c r="N7" i="2"/>
  <c r="N8" i="2"/>
  <c r="N9" i="2"/>
  <c r="N10" i="2"/>
  <c r="N11" i="2"/>
  <c r="N12" i="2"/>
  <c r="N13" i="2"/>
  <c r="N14" i="2"/>
  <c r="N15" i="2"/>
  <c r="N16" i="2"/>
  <c r="N17" i="2"/>
  <c r="N18" i="2"/>
  <c r="N19" i="2"/>
  <c r="N20" i="2"/>
  <c r="N21" i="2"/>
  <c r="N22" i="2"/>
  <c r="N23" i="2"/>
  <c r="N24" i="2"/>
  <c r="N25" i="2"/>
  <c r="N26" i="2"/>
  <c r="N27" i="2"/>
  <c r="N29" i="2"/>
  <c r="N31" i="2"/>
  <c r="N32" i="2"/>
  <c r="N33" i="2"/>
  <c r="N34" i="2"/>
  <c r="N35" i="2"/>
  <c r="N36" i="2"/>
  <c r="N37" i="2"/>
  <c r="N38" i="2"/>
  <c r="F39" i="2"/>
  <c r="L39" i="2"/>
  <c r="I39" i="2"/>
  <c r="H39" i="2"/>
  <c r="J39" i="2"/>
  <c r="G39" i="2"/>
  <c r="M39" i="2"/>
  <c r="K39" i="2"/>
  <c r="D39" i="2"/>
  <c r="C39" i="2"/>
  <c r="E39" i="2"/>
  <c r="B39" i="2"/>
  <c r="N39" i="2"/>
</calcChain>
</file>

<file path=xl/sharedStrings.xml><?xml version="1.0" encoding="utf-8"?>
<sst xmlns="http://schemas.openxmlformats.org/spreadsheetml/2006/main" count="72" uniqueCount="53">
  <si>
    <t>Gastos</t>
  </si>
  <si>
    <t>Total</t>
  </si>
  <si>
    <t>Ene</t>
  </si>
  <si>
    <t>Feb</t>
  </si>
  <si>
    <t>Mar</t>
  </si>
  <si>
    <t>Abr</t>
  </si>
  <si>
    <t>May</t>
  </si>
  <si>
    <t>Jun</t>
  </si>
  <si>
    <t>Jul</t>
  </si>
  <si>
    <t>Ago</t>
  </si>
  <si>
    <t>Sep</t>
  </si>
  <si>
    <t>Oct</t>
  </si>
  <si>
    <t>Nov</t>
  </si>
  <si>
    <t>Dic</t>
  </si>
  <si>
    <t>Tendencia</t>
  </si>
  <si>
    <t>CONTRATISTAS</t>
  </si>
  <si>
    <t>SERVICIOS PUBLICOS</t>
  </si>
  <si>
    <t>PROVEEDORES MEDELLIN</t>
  </si>
  <si>
    <t>DIAN</t>
  </si>
  <si>
    <t>PARAFISCALES</t>
  </si>
  <si>
    <t>PRIMA DE VACACIONES</t>
  </si>
  <si>
    <t>INTERESES A LAS CESANTIAS</t>
  </si>
  <si>
    <t>APORTES SIN SITUACION DE FONDOS</t>
  </si>
  <si>
    <t>ESTAMPILLA PRO HOSPITAL</t>
  </si>
  <si>
    <t>GASTOS BANCARIOS</t>
  </si>
  <si>
    <t>POLIZA VEHICULO Y OTROS</t>
  </si>
  <si>
    <t xml:space="preserve">TENDENCIAS DE PAGOS E.S.E. HOSPITAL SAN JUAN DE DIOS DE TITIRIBI </t>
  </si>
  <si>
    <t>PRESTACIONES SOCIALES</t>
  </si>
  <si>
    <t>CESANTIAS SIN SITUACION DE FONDOS</t>
  </si>
  <si>
    <t>realizar graficas 10</t>
  </si>
  <si>
    <t>CUOTA DE SOSTENIMIENTO AESA</t>
  </si>
  <si>
    <t>PRIMA DE NAVIDAD</t>
  </si>
  <si>
    <t>TASA SUPERSALUD</t>
  </si>
  <si>
    <t>PRIMA DE SERVICIOS</t>
  </si>
  <si>
    <t>SEGURIDAD SOCIAL EMPLEADOS</t>
  </si>
  <si>
    <t>DEDUCION NOMINA</t>
  </si>
  <si>
    <t>VIATICOS DEL PERSONAL DE PLANTA</t>
  </si>
  <si>
    <t>PROVEEDORES TITRIBI</t>
  </si>
  <si>
    <t>APERTURA DE CAJA MENOR</t>
  </si>
  <si>
    <t>NOMINA BASICA ENERO</t>
  </si>
  <si>
    <t>ESTAMPILLAS PRO CULTURA Y CBA</t>
  </si>
  <si>
    <t>GASTOS FONDO DE BIENESTAR SOCIAL</t>
  </si>
  <si>
    <t>HONORARIOS JUNTA DIRECTIVA</t>
  </si>
  <si>
    <t xml:space="preserve">HORAS EXTRAS ADEDUDADAS AL PERSONAL </t>
  </si>
  <si>
    <t>CREDITO DE TESORERIA</t>
  </si>
  <si>
    <t>REINTEGRO  DE CAJA MENOR</t>
  </si>
  <si>
    <t xml:space="preserve">NOMINA BASICA </t>
  </si>
  <si>
    <t>OTROS IMPUESTOS</t>
  </si>
  <si>
    <t>CUTA DE VIGILANCIA FISCAL</t>
  </si>
  <si>
    <t>IMPUESTO PREDIAL AÑO 2018</t>
  </si>
  <si>
    <t>CUOTAS PARTES PENSIONALES</t>
  </si>
  <si>
    <t xml:space="preserve">CESANTIAS </t>
  </si>
  <si>
    <t>CUOTAS  PARTES JUBILATORIAS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</si>
</sst>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 #,##0_-;_-* &quot;-&quot;_-;_-@_-"/>
    <numFmt numFmtId="165" formatCode="_-* #,##0.00\ _€_-;\-* #,##0.00\ _€_-;_-* &quot;-&quot;??\ _€_-;_-@_-"/>
    <numFmt numFmtId="166" formatCode="_ &quot;$&quot;\ * #,##0.00_ ;_ &quot;$&quot;\ * \-#,##0.00_ ;_ &quot;$&quot;\ * &quot;-&quot;??_ ;_ @_ "/>
  </numFmts>
  <fonts count="16" x14ac:knownFonts="1">
    <font>
      <sz val="10"/>
      <color theme="1"/>
      <name val="Calibri"/>
      <family val="2"/>
      <scheme val="minor"/>
    </font>
    <font>
      <sz val="25.5"/>
      <color theme="1" tint="0.34998626667073579"/>
      <name val="Century Gothic"/>
      <family val="2"/>
      <scheme val="major"/>
    </font>
    <font>
      <sz val="8"/>
      <color theme="1"/>
      <name val="Century Gothic"/>
      <family val="2"/>
      <scheme val="major"/>
    </font>
    <font>
      <b/>
      <sz val="8"/>
      <color theme="1"/>
      <name val="Century Gothic"/>
      <family val="2"/>
      <scheme val="major"/>
    </font>
    <font>
      <sz val="8"/>
      <color theme="1"/>
      <name val="Century Gothic"/>
      <family val="2"/>
      <scheme val="major"/>
    </font>
    <font>
      <sz val="10"/>
      <color theme="1"/>
      <name val="Calibri"/>
      <family val="2"/>
      <scheme val="minor"/>
    </font>
    <font>
      <b/>
      <sz val="11"/>
      <color theme="0"/>
      <name val="Century Gothic"/>
      <family val="2"/>
      <scheme val="major"/>
    </font>
    <font>
      <sz val="11"/>
      <color rgb="FF3F3F76"/>
      <name val="Calibri"/>
      <family val="2"/>
      <scheme val="minor"/>
    </font>
    <font>
      <sz val="16"/>
      <color theme="1"/>
      <name val="Century Gothic"/>
      <family val="2"/>
      <scheme val="major"/>
    </font>
    <font>
      <sz val="16"/>
      <color theme="0"/>
      <name val="Century Gothic"/>
      <family val="2"/>
      <scheme val="major"/>
    </font>
    <font>
      <b/>
      <sz val="8"/>
      <name val="Century Gothic"/>
      <family val="2"/>
      <scheme val="major"/>
    </font>
    <font>
      <sz val="20"/>
      <color theme="1"/>
      <name val="Calibri"/>
      <family val="2"/>
      <scheme val="minor"/>
    </font>
    <font>
      <b/>
      <sz val="8"/>
      <color rgb="FFFF0000"/>
      <name val="Century Gothic"/>
      <family val="2"/>
      <scheme val="major"/>
    </font>
    <font>
      <b/>
      <outline/>
      <shadow/>
      <sz val="12"/>
      <color theme="1"/>
      <name val="Century Gothic"/>
      <scheme val="major"/>
    </font>
    <font>
      <b/>
      <outline/>
      <shadow/>
      <sz val="12"/>
      <color theme="0"/>
      <name val="Century Gothic"/>
      <scheme val="major"/>
    </font>
    <font>
      <b/>
      <outline/>
      <shadow/>
      <sz val="8"/>
      <color theme="1"/>
      <name val="Century Gothic"/>
      <scheme val="major"/>
    </font>
  </fonts>
  <fills count="24">
    <fill>
      <patternFill patternType="none"/>
    </fill>
    <fill>
      <patternFill patternType="gray125"/>
    </fill>
    <fill>
      <patternFill patternType="solid">
        <fgColor theme="0" tint="-4.9989318521683403E-2"/>
        <bgColor indexed="64"/>
      </patternFill>
    </fill>
    <fill>
      <patternFill patternType="solid">
        <fgColor theme="2" tint="-0.34998626667073579"/>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theme="1"/>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50"/>
        <bgColor indexed="64"/>
      </patternFill>
    </fill>
    <fill>
      <patternFill patternType="solid">
        <fgColor theme="1" tint="0.499984740745262"/>
        <bgColor indexed="64"/>
      </patternFill>
    </fill>
    <fill>
      <patternFill patternType="solid">
        <fgColor rgb="FFFF0000"/>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CC"/>
      </patternFill>
    </fill>
    <fill>
      <patternFill patternType="solid">
        <fgColor theme="7" tint="0.59999389629810485"/>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5" fillId="18" borderId="2" applyNumberFormat="0" applyFont="0" applyAlignment="0" applyProtection="0"/>
    <xf numFmtId="165" fontId="5" fillId="0" borderId="0" applyFont="0" applyFill="0" applyBorder="0" applyAlignment="0" applyProtection="0"/>
    <xf numFmtId="164" fontId="5" fillId="0" borderId="0" applyFont="0" applyFill="0" applyBorder="0" applyAlignment="0" applyProtection="0"/>
  </cellStyleXfs>
  <cellXfs count="80">
    <xf numFmtId="0" fontId="0" fillId="0" borderId="0" xfId="0"/>
    <xf numFmtId="0" fontId="1" fillId="0" borderId="0" xfId="0" applyFont="1"/>
    <xf numFmtId="4" fontId="0" fillId="0" borderId="0" xfId="0" applyNumberFormat="1"/>
    <xf numFmtId="0" fontId="4" fillId="0" borderId="0" xfId="0" applyFont="1" applyFill="1" applyAlignment="1">
      <alignment horizontal="left" indent="1"/>
    </xf>
    <xf numFmtId="4" fontId="4" fillId="0" borderId="0" xfId="0" applyNumberFormat="1" applyFont="1" applyFill="1" applyAlignment="1">
      <alignment horizontal="right" indent="1"/>
    </xf>
    <xf numFmtId="4" fontId="4" fillId="0" borderId="0" xfId="0" applyNumberFormat="1" applyFont="1" applyFill="1"/>
    <xf numFmtId="0" fontId="0" fillId="0" borderId="0" xfId="0" applyFill="1"/>
    <xf numFmtId="4" fontId="3" fillId="3" borderId="1" xfId="0" applyNumberFormat="1" applyFont="1" applyFill="1" applyBorder="1" applyAlignment="1">
      <alignment horizontal="right" indent="1"/>
    </xf>
    <xf numFmtId="4" fontId="3" fillId="4" borderId="1" xfId="0" applyNumberFormat="1" applyFont="1" applyFill="1" applyBorder="1" applyAlignment="1">
      <alignment horizontal="right" indent="1"/>
    </xf>
    <xf numFmtId="4" fontId="3" fillId="7" borderId="1" xfId="0" applyNumberFormat="1" applyFont="1" applyFill="1" applyBorder="1" applyAlignment="1">
      <alignment horizontal="right" indent="1"/>
    </xf>
    <xf numFmtId="4" fontId="3" fillId="10" borderId="1" xfId="0" applyNumberFormat="1" applyFont="1" applyFill="1" applyBorder="1" applyAlignment="1">
      <alignment horizontal="right" indent="1"/>
    </xf>
    <xf numFmtId="4" fontId="3" fillId="11" borderId="1" xfId="0" applyNumberFormat="1" applyFont="1" applyFill="1" applyBorder="1" applyAlignment="1">
      <alignment horizontal="right" indent="1"/>
    </xf>
    <xf numFmtId="4" fontId="3" fillId="12" borderId="1" xfId="0" applyNumberFormat="1" applyFont="1" applyFill="1" applyBorder="1" applyAlignment="1">
      <alignment horizontal="right" indent="1"/>
    </xf>
    <xf numFmtId="4" fontId="3" fillId="13" borderId="1" xfId="0" applyNumberFormat="1" applyFont="1" applyFill="1" applyBorder="1" applyAlignment="1">
      <alignment horizontal="right" indent="1"/>
    </xf>
    <xf numFmtId="4" fontId="3" fillId="14" borderId="1" xfId="0" applyNumberFormat="1" applyFont="1" applyFill="1" applyBorder="1" applyAlignment="1">
      <alignment horizontal="right" indent="1"/>
    </xf>
    <xf numFmtId="4" fontId="3" fillId="16" borderId="1" xfId="0" applyNumberFormat="1" applyFont="1" applyFill="1" applyBorder="1" applyAlignment="1">
      <alignment horizontal="right" indent="1"/>
    </xf>
    <xf numFmtId="4" fontId="3" fillId="5" borderId="1" xfId="0" applyNumberFormat="1" applyFont="1" applyFill="1" applyBorder="1"/>
    <xf numFmtId="4" fontId="6" fillId="15" borderId="1" xfId="0" applyNumberFormat="1" applyFont="1" applyFill="1" applyBorder="1" applyAlignment="1">
      <alignment horizontal="right" indent="1"/>
    </xf>
    <xf numFmtId="0" fontId="3" fillId="8" borderId="1" xfId="0" applyFont="1" applyFill="1" applyBorder="1" applyAlignment="1">
      <alignment horizontal="left" indent="1"/>
    </xf>
    <xf numFmtId="0" fontId="8"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2"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3" borderId="1" xfId="0" applyFont="1" applyFill="1" applyBorder="1" applyAlignment="1">
      <alignment horizontal="center" vertical="center"/>
    </xf>
    <xf numFmtId="0" fontId="8" fillId="14"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16"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19" borderId="1" xfId="0" applyFont="1" applyFill="1" applyBorder="1" applyAlignment="1">
      <alignment horizontal="center" vertical="center"/>
    </xf>
    <xf numFmtId="0" fontId="9" fillId="15" borderId="1" xfId="0" applyFont="1" applyFill="1" applyBorder="1" applyAlignment="1">
      <alignment horizontal="center" vertical="center"/>
    </xf>
    <xf numFmtId="0" fontId="8" fillId="2" borderId="1" xfId="0" applyFont="1" applyFill="1" applyBorder="1" applyAlignment="1">
      <alignment horizontal="center" vertical="center"/>
    </xf>
    <xf numFmtId="4" fontId="7" fillId="20" borderId="1" xfId="1" applyNumberFormat="1" applyFont="1" applyFill="1" applyBorder="1"/>
    <xf numFmtId="3" fontId="0" fillId="0" borderId="0" xfId="0" applyNumberFormat="1"/>
    <xf numFmtId="4" fontId="2" fillId="0" borderId="0" xfId="0" applyNumberFormat="1" applyFont="1" applyFill="1" applyAlignment="1">
      <alignment horizontal="right" indent="1"/>
    </xf>
    <xf numFmtId="0" fontId="0" fillId="0" borderId="1" xfId="0" applyBorder="1"/>
    <xf numFmtId="4" fontId="0" fillId="0" borderId="1" xfId="0" applyNumberFormat="1" applyBorder="1"/>
    <xf numFmtId="3" fontId="0" fillId="0" borderId="1" xfId="0" applyNumberFormat="1" applyBorder="1"/>
    <xf numFmtId="4" fontId="10" fillId="19" borderId="1" xfId="0" applyNumberFormat="1" applyFont="1" applyFill="1" applyBorder="1" applyAlignment="1">
      <alignment horizontal="right" indent="1"/>
    </xf>
    <xf numFmtId="4" fontId="6" fillId="21" borderId="1" xfId="0" applyNumberFormat="1" applyFont="1" applyFill="1" applyBorder="1" applyAlignment="1">
      <alignment horizontal="right" indent="1"/>
    </xf>
    <xf numFmtId="4" fontId="7" fillId="21" borderId="1" xfId="1" applyNumberFormat="1" applyFont="1" applyFill="1" applyBorder="1"/>
    <xf numFmtId="0" fontId="0" fillId="21" borderId="0" xfId="0" applyFill="1"/>
    <xf numFmtId="4" fontId="6" fillId="22" borderId="1" xfId="0" applyNumberFormat="1" applyFont="1" applyFill="1" applyBorder="1" applyAlignment="1">
      <alignment horizontal="right" indent="1"/>
    </xf>
    <xf numFmtId="4" fontId="7" fillId="22" borderId="1" xfId="1" applyNumberFormat="1" applyFont="1" applyFill="1" applyBorder="1"/>
    <xf numFmtId="0" fontId="0" fillId="22" borderId="0" xfId="0" applyFill="1"/>
    <xf numFmtId="4" fontId="12" fillId="6" borderId="1" xfId="0" applyNumberFormat="1" applyFont="1" applyFill="1" applyBorder="1" applyAlignment="1">
      <alignment horizontal="right" indent="1"/>
    </xf>
    <xf numFmtId="0" fontId="10" fillId="0" borderId="1" xfId="0" applyFont="1" applyFill="1" applyBorder="1"/>
    <xf numFmtId="0" fontId="10" fillId="23" borderId="1" xfId="0" applyFont="1" applyFill="1" applyBorder="1"/>
    <xf numFmtId="166" fontId="10" fillId="23" borderId="1" xfId="0" applyNumberFormat="1" applyFont="1" applyFill="1" applyBorder="1"/>
    <xf numFmtId="0" fontId="3" fillId="8" borderId="3" xfId="0" applyFont="1" applyFill="1" applyBorder="1" applyAlignment="1">
      <alignment horizontal="left" indent="1"/>
    </xf>
    <xf numFmtId="4" fontId="3" fillId="7" borderId="3" xfId="0" applyNumberFormat="1" applyFont="1" applyFill="1" applyBorder="1" applyAlignment="1">
      <alignment horizontal="right" indent="1"/>
    </xf>
    <xf numFmtId="4" fontId="6" fillId="15" borderId="3" xfId="0" applyNumberFormat="1" applyFont="1" applyFill="1" applyBorder="1" applyAlignment="1">
      <alignment horizontal="right" indent="1"/>
    </xf>
    <xf numFmtId="4" fontId="7" fillId="20" borderId="3" xfId="1" applyNumberFormat="1" applyFont="1" applyFill="1" applyBorder="1"/>
    <xf numFmtId="0" fontId="10" fillId="2" borderId="1" xfId="0" applyFont="1" applyFill="1" applyBorder="1"/>
    <xf numFmtId="0" fontId="11" fillId="0" borderId="0" xfId="0" applyFont="1" applyFill="1"/>
    <xf numFmtId="165" fontId="11" fillId="0" borderId="0" xfId="2" applyFont="1" applyFill="1"/>
    <xf numFmtId="164" fontId="0" fillId="0" borderId="0" xfId="3" applyFont="1"/>
    <xf numFmtId="164" fontId="0" fillId="0" borderId="0" xfId="3" applyFont="1" applyFill="1"/>
    <xf numFmtId="164" fontId="0" fillId="0" borderId="0" xfId="0" applyNumberFormat="1" applyFill="1"/>
    <xf numFmtId="0" fontId="0" fillId="0" borderId="1" xfId="0" applyFill="1" applyBorder="1"/>
    <xf numFmtId="0" fontId="3" fillId="8" borderId="0" xfId="0" applyFont="1" applyFill="1" applyBorder="1" applyAlignment="1">
      <alignment horizontal="left" indent="1"/>
    </xf>
    <xf numFmtId="0" fontId="3" fillId="0" borderId="1" xfId="0" applyFont="1" applyFill="1" applyBorder="1" applyAlignment="1">
      <alignment horizontal="left" indent="1"/>
    </xf>
    <xf numFmtId="0" fontId="3" fillId="0" borderId="3" xfId="0" applyFont="1" applyFill="1" applyBorder="1" applyAlignment="1">
      <alignment horizontal="left" indent="1"/>
    </xf>
    <xf numFmtId="0" fontId="13" fillId="8" borderId="4" xfId="0" applyFont="1" applyFill="1" applyBorder="1" applyAlignment="1">
      <alignment horizontal="left"/>
    </xf>
    <xf numFmtId="4" fontId="13" fillId="7" borderId="4" xfId="0" applyNumberFormat="1" applyFont="1" applyFill="1" applyBorder="1" applyAlignment="1">
      <alignment horizontal="right"/>
    </xf>
    <xf numFmtId="4" fontId="13" fillId="4" borderId="4" xfId="0" applyNumberFormat="1" applyFont="1" applyFill="1" applyBorder="1" applyAlignment="1">
      <alignment horizontal="right"/>
    </xf>
    <xf numFmtId="4" fontId="13" fillId="3" borderId="4" xfId="0" applyNumberFormat="1" applyFont="1" applyFill="1" applyBorder="1" applyAlignment="1">
      <alignment horizontal="right"/>
    </xf>
    <xf numFmtId="4" fontId="13" fillId="11" borderId="4" xfId="0" applyNumberFormat="1" applyFont="1" applyFill="1" applyBorder="1" applyAlignment="1">
      <alignment horizontal="right"/>
    </xf>
    <xf numFmtId="4" fontId="13" fillId="12" borderId="4" xfId="0" applyNumberFormat="1" applyFont="1" applyFill="1" applyBorder="1" applyAlignment="1">
      <alignment horizontal="right"/>
    </xf>
    <xf numFmtId="4" fontId="13" fillId="10" borderId="4" xfId="0" applyNumberFormat="1" applyFont="1" applyFill="1" applyBorder="1" applyAlignment="1">
      <alignment horizontal="right"/>
    </xf>
    <xf numFmtId="4" fontId="13" fillId="13" borderId="4" xfId="0" applyNumberFormat="1" applyFont="1" applyFill="1" applyBorder="1" applyAlignment="1">
      <alignment horizontal="right"/>
    </xf>
    <xf numFmtId="4" fontId="13" fillId="14" borderId="4" xfId="0" applyNumberFormat="1" applyFont="1" applyFill="1" applyBorder="1" applyAlignment="1">
      <alignment horizontal="right"/>
    </xf>
    <xf numFmtId="4" fontId="13" fillId="6" borderId="4" xfId="0" applyNumberFormat="1" applyFont="1" applyFill="1" applyBorder="1" applyAlignment="1">
      <alignment horizontal="right"/>
    </xf>
    <xf numFmtId="4" fontId="13" fillId="16" borderId="4" xfId="0" applyNumberFormat="1" applyFont="1" applyFill="1" applyBorder="1" applyAlignment="1">
      <alignment horizontal="right"/>
    </xf>
    <xf numFmtId="4" fontId="13" fillId="5" borderId="4" xfId="0" applyNumberFormat="1" applyFont="1" applyFill="1" applyBorder="1"/>
    <xf numFmtId="4" fontId="13" fillId="19" borderId="4" xfId="0" applyNumberFormat="1" applyFont="1" applyFill="1" applyBorder="1" applyAlignment="1">
      <alignment horizontal="right"/>
    </xf>
    <xf numFmtId="4" fontId="14" fillId="9" borderId="4" xfId="0" applyNumberFormat="1" applyFont="1" applyFill="1" applyBorder="1" applyAlignment="1">
      <alignment horizontal="center" vertical="center"/>
    </xf>
    <xf numFmtId="0" fontId="15" fillId="17" borderId="4" xfId="0" applyNumberFormat="1" applyFont="1" applyFill="1" applyBorder="1"/>
  </cellXfs>
  <cellStyles count="4">
    <cellStyle name="Millares" xfId="2" builtinId="3"/>
    <cellStyle name="Millares [0]" xfId="3" builtinId="6"/>
    <cellStyle name="Normal" xfId="0" builtinId="0" customBuiltin="1"/>
    <cellStyle name="Nota" xfId="1" builtinId="10"/>
  </cellStyles>
  <dxfs count="40">
    <dxf>
      <font>
        <b/>
        <i val="0"/>
        <strike val="0"/>
        <condense val="0"/>
        <extend val="0"/>
        <outline/>
        <shadow/>
        <u val="none"/>
        <vertAlign val="baseline"/>
        <sz val="8"/>
        <color theme="1"/>
        <name val="Century Gothic"/>
        <scheme val="major"/>
      </font>
      <numFmt numFmtId="0" formatCode="General"/>
      <fill>
        <patternFill patternType="solid">
          <fgColor indexed="64"/>
          <bgColor theme="1" tint="0.34998626667073579"/>
        </patternFill>
      </fill>
      <border diagonalUp="0" diagonalDown="0" outline="0">
        <left style="thin">
          <color indexed="64"/>
        </left>
        <right style="thin">
          <color indexed="64"/>
        </right>
        <top/>
        <bottom style="thin">
          <color indexed="64"/>
        </bottom>
      </border>
    </dxf>
    <dxf>
      <numFmt numFmtId="4" formatCode="#,##0.00"/>
      <fill>
        <patternFill patternType="solid">
          <fgColor indexed="64"/>
          <bgColor theme="2" tint="-0.249977111117893"/>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shadow/>
        <u val="none"/>
        <vertAlign val="baseline"/>
        <sz val="12"/>
        <color theme="0"/>
        <name val="Century Gothic"/>
        <scheme val="major"/>
      </font>
      <numFmt numFmtId="4" formatCode="#,##0.00"/>
      <fill>
        <patternFill patternType="solid">
          <fgColor indexed="64"/>
          <bgColor theme="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border outline="0">
        <left style="thin">
          <color indexed="64"/>
        </left>
        <right style="thin">
          <color indexed="64"/>
        </right>
      </border>
    </dxf>
    <dxf>
      <font>
        <b/>
        <i val="0"/>
        <strike val="0"/>
        <condense val="0"/>
        <extend val="0"/>
        <outline/>
        <shadow/>
        <u val="none"/>
        <vertAlign val="baseline"/>
        <sz val="12"/>
        <color theme="1"/>
        <name val="Century Gothic"/>
        <scheme val="major"/>
      </font>
      <numFmt numFmtId="4" formatCode="#,##0.00"/>
      <fill>
        <patternFill patternType="solid">
          <fgColor indexed="64"/>
          <bgColor theme="7" tint="0.59999389629810485"/>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7" tint="0.59999389629810485"/>
        </patternFill>
      </fill>
      <border outline="0">
        <right style="thin">
          <color indexed="64"/>
        </right>
      </border>
    </dxf>
    <dxf>
      <font>
        <b/>
        <i val="0"/>
        <strike val="0"/>
        <condense val="0"/>
        <extend val="0"/>
        <outline/>
        <shadow/>
        <u val="none"/>
        <vertAlign val="baseline"/>
        <sz val="12"/>
        <color theme="1"/>
        <name val="Century Gothic"/>
        <scheme val="major"/>
      </font>
      <numFmt numFmtId="4" formatCode="#,##0.00"/>
      <fill>
        <patternFill patternType="solid">
          <fgColor indexed="64"/>
          <bgColor theme="5" tint="-0.249977111117893"/>
        </patternFill>
      </fill>
      <border diagonalUp="0" diagonalDown="0" outline="0">
        <left style="thin">
          <color indexed="64"/>
        </left>
        <right style="thin">
          <color indexed="64"/>
        </right>
        <top/>
        <bottom style="thin">
          <color indexed="64"/>
        </bottom>
      </border>
    </dxf>
    <dxf>
      <fill>
        <patternFill patternType="solid">
          <fgColor indexed="64"/>
          <bgColor theme="5" tint="-0.249977111117893"/>
        </patternFill>
      </fill>
      <border outline="0">
        <right style="thin">
          <color indexed="64"/>
        </right>
      </border>
    </dxf>
    <dxf>
      <font>
        <b/>
        <i val="0"/>
        <strike val="0"/>
        <condense val="0"/>
        <extend val="0"/>
        <outline/>
        <shadow/>
        <u val="none"/>
        <vertAlign val="baseline"/>
        <sz val="12"/>
        <color theme="1"/>
        <name val="Century Gothic"/>
        <scheme val="major"/>
      </font>
      <numFmt numFmtId="4" formatCode="#,##0.00"/>
      <fill>
        <patternFill patternType="solid">
          <fgColor indexed="64"/>
          <bgColor rgb="FF00B0F0"/>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rgb="FF00B0F0"/>
        </patternFill>
      </fill>
      <border outline="0">
        <left style="thin">
          <color indexed="64"/>
        </left>
      </border>
    </dxf>
    <dxf>
      <font>
        <b/>
        <i val="0"/>
        <strike val="0"/>
        <condense val="0"/>
        <extend val="0"/>
        <outline/>
        <shadow/>
        <u val="none"/>
        <vertAlign val="baseline"/>
        <sz val="12"/>
        <color theme="1"/>
        <name val="Century Gothic"/>
        <scheme val="major"/>
      </font>
      <numFmt numFmtId="4" formatCode="#,##0.00"/>
      <fill>
        <patternFill patternType="solid">
          <fgColor indexed="64"/>
          <bgColor theme="5" tint="0.3999755851924192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color auto="1"/>
        <name val="Century Gothic"/>
        <scheme val="major"/>
      </font>
      <fill>
        <patternFill patternType="solid">
          <fgColor indexed="64"/>
          <bgColor theme="5" tint="0.39997558519241921"/>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1" tint="0.49998474074526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1" tint="0.499984740745262"/>
        </patternFill>
      </fill>
      <border outline="0">
        <right style="thin">
          <color indexed="64"/>
        </right>
      </border>
    </dxf>
    <dxf>
      <font>
        <b/>
        <i val="0"/>
        <strike val="0"/>
        <condense val="0"/>
        <extend val="0"/>
        <outline/>
        <shadow/>
        <u val="none"/>
        <vertAlign val="baseline"/>
        <sz val="12"/>
        <color theme="1"/>
        <name val="Century Gothic"/>
        <scheme val="major"/>
      </font>
      <numFmt numFmtId="4" formatCode="#,##0.00"/>
      <fill>
        <patternFill patternType="solid">
          <fgColor indexed="64"/>
          <bgColor rgb="FF00B050"/>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rgb="FF00B050"/>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7" tint="0.3999755851924192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7" tint="0.39997558519241921"/>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9" tint="-0.249977111117893"/>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9" tint="-0.249977111117893"/>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6" tint="-0.249977111117893"/>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6" tint="-0.249977111117893"/>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2" tint="-0.34998626667073579"/>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2" tint="-0.34998626667073579"/>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4" tint="-0.249977111117893"/>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fgColor indexed="64"/>
          <bgColor theme="4" tint="-0.249977111117893"/>
        </patternFill>
      </fill>
    </dxf>
    <dxf>
      <font>
        <b/>
        <i val="0"/>
        <strike val="0"/>
        <condense val="0"/>
        <extend val="0"/>
        <outline/>
        <shadow/>
        <u val="none"/>
        <vertAlign val="baseline"/>
        <sz val="12"/>
        <color theme="1"/>
        <name val="Century Gothic"/>
        <scheme val="major"/>
      </font>
      <numFmt numFmtId="4" formatCode="#,##0.00"/>
      <fill>
        <patternFill patternType="solid">
          <fgColor indexed="64"/>
          <bgColor theme="4" tint="0.39997558519241921"/>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4" tint="0.39997558519241921"/>
        </patternFill>
      </fill>
      <border outline="0">
        <left style="thin">
          <color indexed="64"/>
        </left>
      </border>
    </dxf>
    <dxf>
      <font>
        <b/>
        <i val="0"/>
        <strike val="0"/>
        <condense val="0"/>
        <extend val="0"/>
        <outline/>
        <shadow/>
        <u val="none"/>
        <vertAlign val="baseline"/>
        <sz val="12"/>
        <color theme="1"/>
        <name val="Century Gothic"/>
        <scheme val="major"/>
      </font>
      <fill>
        <patternFill patternType="solid">
          <fgColor indexed="64"/>
          <bgColor rgb="FFFFFF00"/>
        </patternFill>
      </fill>
      <alignment horizontal="left" vertical="bottom"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rgb="FFFFFF00"/>
        </patternFill>
      </fill>
    </dxf>
    <dxf>
      <font>
        <b/>
        <i val="0"/>
        <strike val="0"/>
        <outline/>
        <shadow/>
        <u val="none"/>
        <vertAlign val="baseline"/>
        <sz val="8"/>
        <color theme="1"/>
        <name val="Century Gothic"/>
        <scheme val="major"/>
      </font>
    </dxf>
    <dxf>
      <font>
        <strike/>
        <outline/>
        <shadow/>
        <u val="none"/>
        <vertAlign val="baseline"/>
        <sz val="8"/>
        <color theme="1"/>
        <name val="Century Gothic"/>
        <scheme val="major"/>
      </font>
    </dxf>
    <dxf>
      <font>
        <strike val="0"/>
        <outline val="0"/>
        <shadow val="0"/>
        <u val="none"/>
        <vertAlign val="baseline"/>
        <sz val="16"/>
        <color theme="1"/>
        <name val="Century Gothic"/>
        <scheme val="major"/>
      </font>
      <alignment horizontal="center" vertical="center" textRotation="0" wrapText="0" indent="0" justifyLastLine="0" shrinkToFit="0" readingOrder="0"/>
    </dxf>
    <dxf>
      <fill>
        <patternFill>
          <bgColor theme="0" tint="-4.9989318521683403E-2"/>
        </patternFill>
      </fill>
    </dxf>
    <dxf>
      <font>
        <b/>
        <i val="0"/>
      </font>
      <fill>
        <patternFill>
          <bgColor theme="0" tint="-4.9989318521683403E-2"/>
        </patternFill>
      </fill>
    </dxf>
    <dxf>
      <font>
        <b/>
        <i val="0"/>
        <color theme="1"/>
      </font>
      <fill>
        <patternFill patternType="none">
          <bgColor auto="1"/>
        </patternFill>
      </fill>
      <border>
        <left/>
        <right/>
        <top style="thin">
          <color theme="0" tint="-0.14996795556505021"/>
        </top>
        <bottom style="thin">
          <color theme="1" tint="0.499984740745262"/>
        </bottom>
        <vertical style="thin">
          <color theme="0" tint="-0.14996795556505021"/>
        </vertical>
        <horizontal/>
      </border>
    </dxf>
    <dxf>
      <font>
        <b/>
        <i val="0"/>
        <color theme="1"/>
      </font>
      <fill>
        <patternFill patternType="none">
          <bgColor auto="1"/>
        </patternFill>
      </fill>
      <border>
        <left/>
        <right/>
        <top style="thin">
          <color theme="1" tint="0.499984740745262"/>
        </top>
        <bottom style="thin">
          <color theme="0" tint="-0.14996795556505021"/>
        </bottom>
        <vertical/>
        <horizontal/>
      </border>
    </dxf>
    <dxf>
      <font>
        <b val="0"/>
        <i val="0"/>
        <color theme="1"/>
      </font>
      <fill>
        <patternFill patternType="none">
          <bgColor auto="1"/>
        </patternFill>
      </fill>
      <border diagonalUp="0" diagonalDown="0">
        <left/>
        <right/>
        <top/>
        <bottom/>
        <vertical style="thin">
          <color theme="0" tint="-0.14996795556505021"/>
        </vertical>
        <horizontal/>
      </border>
    </dxf>
    <dxf>
      <font>
        <b/>
        <color theme="1"/>
      </font>
      <border>
        <bottom style="thin">
          <color theme="9"/>
        </bottom>
        <vertical/>
        <horizontal/>
      </border>
    </dxf>
    <dxf>
      <font>
        <color theme="1"/>
      </font>
      <border>
        <left/>
        <right/>
        <top/>
        <bottom/>
        <vertical/>
        <horizontal/>
      </border>
    </dxf>
  </dxfs>
  <tableStyles count="2" defaultTableStyle="Summary Table" defaultPivotStyle="PivotStyleLight16">
    <tableStyle name="styleCustomSlicer" pivot="0" table="0" count="10" xr9:uid="{00000000-0011-0000-FFFF-FFFF00000000}">
      <tableStyleElement type="wholeTable" dxfId="39"/>
      <tableStyleElement type="headerRow" dxfId="38"/>
    </tableStyle>
    <tableStyle name="Summary Table" pivot="0" count="5" xr9:uid="{00000000-0011-0000-FFFF-FFFF01000000}">
      <tableStyleElement type="wholeTable" dxfId="37"/>
      <tableStyleElement type="headerRow" dxfId="36"/>
      <tableStyleElement type="totalRow" dxfId="35"/>
      <tableStyleElement type="firstColumn" dxfId="34"/>
      <tableStyleElement type="firstColumnStripe" dxfId="33"/>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eCustom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3055555555555558E-2"/>
          <c:y val="0.24385951756030497"/>
          <c:w val="0.80391834433340292"/>
          <c:h val="0.6595230283714536"/>
        </c:manualLayout>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9A56-4E61-B84A-D70F8B8A22E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9A56-4E61-B84A-D70F8B8A22E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9A56-4E61-B84A-D70F8B8A22E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9A56-4E61-B84A-D70F8B8A22E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9A56-4E61-B84A-D70F8B8A22E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9A56-4E61-B84A-D70F8B8A22E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9A56-4E61-B84A-D70F8B8A22E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9A56-4E61-B84A-D70F8B8A22EF}"/>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9A56-4E61-B84A-D70F8B8A22EF}"/>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9A56-4E61-B84A-D70F8B8A22EF}"/>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9A56-4E61-B84A-D70F8B8A22EF}"/>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9A56-4E61-B84A-D70F8B8A22EF}"/>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9A56-4E61-B84A-D70F8B8A22EF}"/>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9A56-4E61-B84A-D70F8B8A22EF}"/>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D-9A56-4E61-B84A-D70F8B8A22EF}"/>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9A56-4E61-B84A-D70F8B8A22EF}"/>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1-9A56-4E61-B84A-D70F8B8A22EF}"/>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3-9A56-4E61-B84A-D70F8B8A22EF}"/>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5-9A56-4E61-B84A-D70F8B8A22EF}"/>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7-9A56-4E61-B84A-D70F8B8A22EF}"/>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9-9A56-4E61-B84A-D70F8B8A22EF}"/>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2B-9A56-4E61-B84A-D70F8B8A22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US"/>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GRAFICAS!$A$1:$A$22</c:f>
              <c:strCache>
                <c:ptCount val="22"/>
                <c:pt idx="0">
                  <c:v>CONTRATISTAS</c:v>
                </c:pt>
                <c:pt idx="1">
                  <c:v>SEGURIDAD SOCIAL EMPLEADOS</c:v>
                </c:pt>
                <c:pt idx="3">
                  <c:v> NOMINA BASICA ENERO </c:v>
                </c:pt>
                <c:pt idx="4">
                  <c:v>PROVEEDORES MEDELLIN</c:v>
                </c:pt>
                <c:pt idx="5">
                  <c:v>APORTES SIN SITUACION DE FONDOS</c:v>
                </c:pt>
                <c:pt idx="6">
                  <c:v>CESANTIAS SIN SITUACION DE FONDOS</c:v>
                </c:pt>
                <c:pt idx="7">
                  <c:v>CREDITO DE TESORERIA</c:v>
                </c:pt>
                <c:pt idx="8">
                  <c:v>PARAFISCALES</c:v>
                </c:pt>
                <c:pt idx="9">
                  <c:v>DEDUCION NOMINA</c:v>
                </c:pt>
                <c:pt idx="10">
                  <c:v>SERVICIOS PUBLICOS</c:v>
                </c:pt>
                <c:pt idx="11">
                  <c:v>POLIZA VEHICULO Y OTROS</c:v>
                </c:pt>
                <c:pt idx="12">
                  <c:v>PROVEEDORES TITRIBI</c:v>
                </c:pt>
                <c:pt idx="13">
                  <c:v>PRESTACIONES SOCIALES</c:v>
                </c:pt>
                <c:pt idx="14">
                  <c:v>DIAN</c:v>
                </c:pt>
                <c:pt idx="15">
                  <c:v>PRIMA DE VACACIONES</c:v>
                </c:pt>
                <c:pt idx="16">
                  <c:v>HORAS EXTRAS ADEDUDADAS AL PERSONAL </c:v>
                </c:pt>
                <c:pt idx="17">
                  <c:v>APERTURA DE CAJA MENOR</c:v>
                </c:pt>
                <c:pt idx="18">
                  <c:v>INTERESES A LAS CESANTIAS</c:v>
                </c:pt>
                <c:pt idx="19">
                  <c:v>VIATICOS DEL PERSONAL DE PLANTA</c:v>
                </c:pt>
                <c:pt idx="20">
                  <c:v>GASTOS BANCARIOS</c:v>
                </c:pt>
                <c:pt idx="21">
                  <c:v>GASTOS FONDO DE BIENESTAR SOCIAL</c:v>
                </c:pt>
              </c:strCache>
            </c:strRef>
          </c:cat>
          <c:val>
            <c:numRef>
              <c:f>GRAFICAS!$B$1:$B$22</c:f>
              <c:numCache>
                <c:formatCode>_-* #,##0_-;\-* #,##0_-;_-* "-"_-;_-@_-</c:formatCode>
                <c:ptCount val="22"/>
                <c:pt idx="0">
                  <c:v>195425569</c:v>
                </c:pt>
                <c:pt idx="1">
                  <c:v>48848700</c:v>
                </c:pt>
                <c:pt idx="2">
                  <c:v>244274269</c:v>
                </c:pt>
                <c:pt idx="3">
                  <c:v>446013264</c:v>
                </c:pt>
                <c:pt idx="4">
                  <c:v>210093875</c:v>
                </c:pt>
                <c:pt idx="5">
                  <c:v>122146744</c:v>
                </c:pt>
                <c:pt idx="6">
                  <c:v>82633372</c:v>
                </c:pt>
                <c:pt idx="7">
                  <c:v>52532100</c:v>
                </c:pt>
                <c:pt idx="8">
                  <c:v>48341000</c:v>
                </c:pt>
                <c:pt idx="9">
                  <c:v>39357355</c:v>
                </c:pt>
                <c:pt idx="10">
                  <c:v>34288753</c:v>
                </c:pt>
                <c:pt idx="11">
                  <c:v>30537502</c:v>
                </c:pt>
                <c:pt idx="12">
                  <c:v>28605923</c:v>
                </c:pt>
                <c:pt idx="13">
                  <c:v>24911651</c:v>
                </c:pt>
                <c:pt idx="14">
                  <c:v>18160372</c:v>
                </c:pt>
                <c:pt idx="15">
                  <c:v>17420647</c:v>
                </c:pt>
                <c:pt idx="16">
                  <c:v>11262656</c:v>
                </c:pt>
                <c:pt idx="17">
                  <c:v>10603266</c:v>
                </c:pt>
                <c:pt idx="18">
                  <c:v>8710352</c:v>
                </c:pt>
                <c:pt idx="19">
                  <c:v>7659256</c:v>
                </c:pt>
                <c:pt idx="20">
                  <c:v>4946220.66</c:v>
                </c:pt>
                <c:pt idx="21">
                  <c:v>755675</c:v>
                </c:pt>
              </c:numCache>
            </c:numRef>
          </c:val>
          <c:extLst>
            <c:ext xmlns:c16="http://schemas.microsoft.com/office/drawing/2014/chart" uri="{C3380CC4-5D6E-409C-BE32-E72D297353CC}">
              <c16:uniqueId val="{00000000-7759-41A2-A652-A9742DDAADBF}"/>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7</xdr:col>
      <xdr:colOff>428626</xdr:colOff>
      <xdr:row>37</xdr:row>
      <xdr:rowOff>152400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ResumenDeGastos" displayName="ResumenDeGastos" ref="A5:O39" totalsRowCount="1" headerRowDxfId="32" dataDxfId="31" totalsRowDxfId="30">
  <sortState ref="A6:O34">
    <sortCondition descending="1" ref="N6"/>
  </sortState>
  <tableColumns count="15">
    <tableColumn id="1" xr3:uid="{00000000-0010-0000-0000-000001000000}" name="Gastos" totalsRowLabel="Total" dataDxfId="29" totalsRowDxfId="28"/>
    <tableColumn id="2" xr3:uid="{00000000-0010-0000-0000-000002000000}" name="Ene" totalsRowFunction="sum" dataDxfId="27" totalsRowDxfId="26"/>
    <tableColumn id="3" xr3:uid="{00000000-0010-0000-0000-000003000000}" name="Feb" totalsRowFunction="sum" dataDxfId="25" totalsRowDxfId="24"/>
    <tableColumn id="4" xr3:uid="{00000000-0010-0000-0000-000004000000}" name="Mar" totalsRowFunction="sum" dataDxfId="23" totalsRowDxfId="22"/>
    <tableColumn id="5" xr3:uid="{00000000-0010-0000-0000-000005000000}" name="Abr" totalsRowFunction="sum" dataDxfId="21" totalsRowDxfId="20"/>
    <tableColumn id="6" xr3:uid="{00000000-0010-0000-0000-000006000000}" name="May" totalsRowFunction="sum" dataDxfId="19" totalsRowDxfId="18"/>
    <tableColumn id="7" xr3:uid="{00000000-0010-0000-0000-000007000000}" name="Jun" totalsRowFunction="sum" dataDxfId="17" totalsRowDxfId="16"/>
    <tableColumn id="8" xr3:uid="{00000000-0010-0000-0000-000008000000}" name="Jul" totalsRowFunction="sum" dataDxfId="15" totalsRowDxfId="14"/>
    <tableColumn id="9" xr3:uid="{00000000-0010-0000-0000-000009000000}" name="Ago" totalsRowFunction="sum" dataDxfId="13" totalsRowDxfId="12"/>
    <tableColumn id="10" xr3:uid="{00000000-0010-0000-0000-00000A000000}" name="Sep" totalsRowFunction="sum" dataDxfId="11" totalsRowDxfId="10"/>
    <tableColumn id="11" xr3:uid="{00000000-0010-0000-0000-00000B000000}" name="Oct" totalsRowFunction="sum" dataDxfId="9" totalsRowDxfId="8"/>
    <tableColumn id="12" xr3:uid="{00000000-0010-0000-0000-00000C000000}" name="Nov" totalsRowFunction="sum" dataDxfId="7" totalsRowDxfId="6"/>
    <tableColumn id="13" xr3:uid="{00000000-0010-0000-0000-00000D000000}" name="Dic" totalsRowFunction="sum" dataDxfId="5" totalsRowDxfId="4"/>
    <tableColumn id="14" xr3:uid="{00000000-0010-0000-0000-00000E000000}" name="Total" totalsRowFunction="sum" dataDxfId="3" totalsRowDxfId="2">
      <calculatedColumnFormula>SUM(ResumenDeGastos[[#This Row],[Ene]:[Dic]])</calculatedColumnFormula>
    </tableColumn>
    <tableColumn id="15" xr3:uid="{00000000-0010-0000-0000-00000F000000}" name="Tendencia" dataDxfId="1" totalsRowDxfId="0"/>
  </tableColumns>
  <tableStyleInfo name="Summary Table" showFirstColumn="0" showLastColumn="0" showRowStripes="0" showColumnStripes="1"/>
  <extLst>
    <ext xmlns:x14="http://schemas.microsoft.com/office/spreadsheetml/2009/9/main" uri="{504A1905-F514-4f6f-8877-14C23A59335A}">
      <x14:table altText="Tabla Tendencias de gastos" altTextSummary="La tabla muestra los gastos mensuales SUMARdos por categoría para cada mes del año, empezando desde enero. La tabla tiene un formato de manera que se alinea verticalmente con un gráfico ubicado directamente encima de forma que cada mes de la tabla se alinea con cada grupo de meses en el gráfico."/>
    </ext>
  </extLst>
</table>
</file>

<file path=xl/theme/theme1.xml><?xml version="1.0" encoding="utf-8"?>
<a:theme xmlns:a="http://schemas.openxmlformats.org/drawingml/2006/main" name="Office Theme">
  <a:themeElements>
    <a:clrScheme name="Expense Trends Budget">
      <a:dk1>
        <a:srgbClr val="000000"/>
      </a:dk1>
      <a:lt1>
        <a:srgbClr val="FFFFFF"/>
      </a:lt1>
      <a:dk2>
        <a:srgbClr val="000000"/>
      </a:dk2>
      <a:lt2>
        <a:srgbClr val="FFFFFF"/>
      </a:lt2>
      <a:accent1>
        <a:srgbClr val="97B9C7"/>
      </a:accent1>
      <a:accent2>
        <a:srgbClr val="FFCC4F"/>
      </a:accent2>
      <a:accent3>
        <a:srgbClr val="9AB294"/>
      </a:accent3>
      <a:accent4>
        <a:srgbClr val="F15926"/>
      </a:accent4>
      <a:accent5>
        <a:srgbClr val="906083"/>
      </a:accent5>
      <a:accent6>
        <a:srgbClr val="E89C2B"/>
      </a:accent6>
      <a:hlink>
        <a:srgbClr val="FFFFFF"/>
      </a:hlink>
      <a:folHlink>
        <a:srgbClr val="FFFFFF"/>
      </a:folHlink>
    </a:clrScheme>
    <a:fontScheme name="Expense Trends Budget">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A2:R49"/>
  <sheetViews>
    <sheetView showGridLines="0" tabSelected="1" topLeftCell="A22" zoomScale="98" zoomScaleNormal="98" workbookViewId="0" xr3:uid="{AEA406A1-0E4B-5B11-9CD5-51D6E497D94C}">
      <pane xSplit="1" topLeftCell="M22" activePane="topRight" state="frozen"/>
      <selection activeCell="A22" sqref="A22"/>
      <selection pane="topRight" activeCell="I10" sqref="I10"/>
    </sheetView>
  </sheetViews>
  <sheetFormatPr defaultColWidth="9.171875" defaultRowHeight="16.5" customHeight="1" x14ac:dyDescent="0.2"/>
  <cols>
    <col min="1" max="1" width="30.0390625" customWidth="1"/>
    <col min="2" max="12" width="17.60546875" bestFit="1" customWidth="1"/>
    <col min="13" max="13" width="19.53125" customWidth="1"/>
    <col min="14" max="14" width="19.0859375" bestFit="1" customWidth="1"/>
    <col min="15" max="15" width="53.86328125" customWidth="1"/>
    <col min="16" max="17" width="10.20703125" customWidth="1"/>
    <col min="18" max="18" width="7.98828125" customWidth="1"/>
  </cols>
  <sheetData>
    <row r="2" spans="1:18" ht="31.5" customHeight="1" x14ac:dyDescent="0.35">
      <c r="A2" s="1" t="s">
        <v>26</v>
      </c>
    </row>
    <row r="5" spans="1:18" ht="31.5" customHeight="1" x14ac:dyDescent="0.2">
      <c r="A5" s="19" t="s">
        <v>0</v>
      </c>
      <c r="B5" s="20" t="s">
        <v>2</v>
      </c>
      <c r="C5" s="21" t="s">
        <v>3</v>
      </c>
      <c r="D5" s="22" t="s">
        <v>4</v>
      </c>
      <c r="E5" s="23" t="s">
        <v>5</v>
      </c>
      <c r="F5" s="24" t="s">
        <v>6</v>
      </c>
      <c r="G5" s="25" t="s">
        <v>7</v>
      </c>
      <c r="H5" s="26" t="s">
        <v>8</v>
      </c>
      <c r="I5" s="27" t="s">
        <v>9</v>
      </c>
      <c r="J5" s="28" t="s">
        <v>10</v>
      </c>
      <c r="K5" s="29" t="s">
        <v>11</v>
      </c>
      <c r="L5" s="30" t="s">
        <v>12</v>
      </c>
      <c r="M5" s="31" t="s">
        <v>13</v>
      </c>
      <c r="N5" s="32" t="s">
        <v>1</v>
      </c>
      <c r="O5" s="33" t="s">
        <v>14</v>
      </c>
    </row>
    <row r="6" spans="1:18" ht="16.5" customHeight="1" x14ac:dyDescent="0.2">
      <c r="A6" s="48" t="s">
        <v>15</v>
      </c>
      <c r="B6" s="9">
        <v>27122387</v>
      </c>
      <c r="C6" s="8">
        <v>22319876</v>
      </c>
      <c r="D6" s="7">
        <v>46003991</v>
      </c>
      <c r="E6" s="11">
        <v>28341842</v>
      </c>
      <c r="F6" s="12">
        <f>53711370+127445</f>
        <v>53838815</v>
      </c>
      <c r="G6" s="10">
        <f>59281203+255041</f>
        <v>59536244</v>
      </c>
      <c r="H6" s="13">
        <v>49543038</v>
      </c>
      <c r="I6" s="14">
        <v>52052566</v>
      </c>
      <c r="J6" s="47">
        <v>44945474</v>
      </c>
      <c r="K6" s="15">
        <v>43775235</v>
      </c>
      <c r="L6" s="16">
        <v>46495842</v>
      </c>
      <c r="M6" s="40">
        <v>74955011</v>
      </c>
      <c r="N6" s="17">
        <f>SUM(ResumenDeGastos[[#This Row],[Ene]:[Dic]])</f>
        <v>548930321</v>
      </c>
      <c r="O6" s="34"/>
    </row>
    <row r="7" spans="1:18" ht="16.5" customHeight="1" x14ac:dyDescent="0.2">
      <c r="A7" s="48" t="s">
        <v>34</v>
      </c>
      <c r="B7" s="9">
        <v>0</v>
      </c>
      <c r="C7" s="8">
        <v>31051000</v>
      </c>
      <c r="D7" s="7">
        <v>30744600</v>
      </c>
      <c r="E7" s="11">
        <v>32134500</v>
      </c>
      <c r="F7" s="12">
        <v>32868100</v>
      </c>
      <c r="G7" s="10">
        <v>32894200</v>
      </c>
      <c r="H7" s="13">
        <v>31469800</v>
      </c>
      <c r="I7" s="14">
        <v>33381100</v>
      </c>
      <c r="J7" s="47">
        <v>34566598</v>
      </c>
      <c r="K7" s="15">
        <v>31009600</v>
      </c>
      <c r="L7" s="16">
        <v>31512600</v>
      </c>
      <c r="M7" s="40">
        <v>66395900</v>
      </c>
      <c r="N7" s="17">
        <f>SUM(ResumenDeGastos[[#This Row],[Ene]:[Dic]])</f>
        <v>388027998</v>
      </c>
      <c r="O7" s="34"/>
    </row>
    <row r="8" spans="1:18" ht="16.5" customHeight="1" x14ac:dyDescent="0.2">
      <c r="A8" s="49" t="s">
        <v>16</v>
      </c>
      <c r="B8" s="9">
        <v>6050513</v>
      </c>
      <c r="C8" s="8">
        <v>4799573</v>
      </c>
      <c r="D8" s="7">
        <v>6213874</v>
      </c>
      <c r="E8" s="11">
        <v>425328</v>
      </c>
      <c r="F8" s="12">
        <v>9042639</v>
      </c>
      <c r="G8" s="10">
        <v>3541960</v>
      </c>
      <c r="H8" s="13">
        <v>6168449</v>
      </c>
      <c r="I8" s="14">
        <v>4912125</v>
      </c>
      <c r="J8" s="47">
        <v>4710354</v>
      </c>
      <c r="K8" s="15">
        <v>6142999</v>
      </c>
      <c r="L8" s="16">
        <v>2241172</v>
      </c>
      <c r="M8" s="40">
        <v>9498855</v>
      </c>
      <c r="N8" s="17">
        <f>SUM(ResumenDeGastos[[#This Row],[Ene]:[Dic]])</f>
        <v>63747841</v>
      </c>
      <c r="O8" s="34"/>
    </row>
    <row r="9" spans="1:18" ht="16.5" customHeight="1" x14ac:dyDescent="0.2">
      <c r="A9" s="49" t="s">
        <v>17</v>
      </c>
      <c r="B9" s="9">
        <v>36420518</v>
      </c>
      <c r="C9" s="8">
        <v>22847197</v>
      </c>
      <c r="D9" s="7">
        <v>51608651</v>
      </c>
      <c r="E9" s="11">
        <v>44268737</v>
      </c>
      <c r="F9" s="12">
        <v>121457729</v>
      </c>
      <c r="G9" s="10">
        <v>47554931</v>
      </c>
      <c r="H9" s="13">
        <v>50364170</v>
      </c>
      <c r="I9" s="14">
        <v>27725906</v>
      </c>
      <c r="J9" s="47">
        <v>43844098</v>
      </c>
      <c r="K9" s="15">
        <v>93012153</v>
      </c>
      <c r="L9" s="16">
        <v>52164579</v>
      </c>
      <c r="M9" s="40">
        <v>28971842</v>
      </c>
      <c r="N9" s="17">
        <f>SUM(ResumenDeGastos[[#This Row],[Ene]:[Dic]])</f>
        <v>620240511</v>
      </c>
      <c r="O9" s="34"/>
    </row>
    <row r="10" spans="1:18" ht="16.5" customHeight="1" x14ac:dyDescent="0.2">
      <c r="A10" s="49" t="s">
        <v>18</v>
      </c>
      <c r="B10" s="9">
        <v>2405000</v>
      </c>
      <c r="C10" s="8">
        <v>2075000</v>
      </c>
      <c r="D10" s="7">
        <v>2554000</v>
      </c>
      <c r="E10" s="11">
        <v>2238000</v>
      </c>
      <c r="F10" s="12">
        <v>2441000</v>
      </c>
      <c r="G10" s="10">
        <v>3601000</v>
      </c>
      <c r="H10" s="13">
        <v>2234000</v>
      </c>
      <c r="I10" s="14">
        <v>5033000</v>
      </c>
      <c r="J10" s="47">
        <v>2449000</v>
      </c>
      <c r="K10" s="15">
        <v>2445000</v>
      </c>
      <c r="L10" s="16">
        <v>3399000</v>
      </c>
      <c r="M10" s="40">
        <v>3011000</v>
      </c>
      <c r="N10" s="17">
        <f>SUM(ResumenDeGastos[[#This Row],[Ene]:[Dic]])</f>
        <v>33885000</v>
      </c>
      <c r="O10" s="34"/>
    </row>
    <row r="11" spans="1:18" ht="16.5" customHeight="1" x14ac:dyDescent="0.2">
      <c r="A11" s="49" t="s">
        <v>19</v>
      </c>
      <c r="B11" s="9">
        <v>0</v>
      </c>
      <c r="C11" s="8">
        <v>8592800</v>
      </c>
      <c r="D11" s="7">
        <v>8535200</v>
      </c>
      <c r="E11" s="11">
        <v>9029700</v>
      </c>
      <c r="F11" s="12">
        <v>9367200</v>
      </c>
      <c r="G11" s="10">
        <v>9400500</v>
      </c>
      <c r="H11" s="13">
        <v>8912100</v>
      </c>
      <c r="I11" s="14">
        <v>9437000</v>
      </c>
      <c r="J11" s="47">
        <v>9805800</v>
      </c>
      <c r="K11" s="15">
        <v>8774600</v>
      </c>
      <c r="L11" s="16">
        <v>8792300</v>
      </c>
      <c r="M11" s="40">
        <v>18134800</v>
      </c>
      <c r="N11" s="17">
        <f>SUM(ResumenDeGastos[[#This Row],[Ene]:[Dic]])</f>
        <v>108782000</v>
      </c>
      <c r="O11" s="34"/>
      <c r="R11" t="s">
        <v>29</v>
      </c>
    </row>
    <row r="12" spans="1:18" ht="16.5" customHeight="1" x14ac:dyDescent="0.2">
      <c r="A12" s="49" t="s">
        <v>20</v>
      </c>
      <c r="B12" s="9">
        <v>3363248</v>
      </c>
      <c r="C12" s="8">
        <v>3123018</v>
      </c>
      <c r="D12" s="7">
        <v>0</v>
      </c>
      <c r="E12" s="11">
        <v>3554333</v>
      </c>
      <c r="F12" s="12">
        <v>2013810</v>
      </c>
      <c r="G12" s="10">
        <v>9636019</v>
      </c>
      <c r="H12" s="13">
        <v>599627</v>
      </c>
      <c r="I12" s="14">
        <v>1830369</v>
      </c>
      <c r="J12" s="47">
        <v>5181130</v>
      </c>
      <c r="K12" s="15">
        <v>1616439</v>
      </c>
      <c r="L12" s="16">
        <v>1830495</v>
      </c>
      <c r="M12" s="40">
        <v>2773281</v>
      </c>
      <c r="N12" s="17">
        <f>SUM(ResumenDeGastos[[#This Row],[Ene]:[Dic]])</f>
        <v>35521769</v>
      </c>
      <c r="O12" s="34"/>
    </row>
    <row r="13" spans="1:18" ht="16.5" customHeight="1" x14ac:dyDescent="0.2">
      <c r="A13" s="49" t="s">
        <v>35</v>
      </c>
      <c r="B13" s="9">
        <v>5179025</v>
      </c>
      <c r="C13" s="8">
        <v>2159993</v>
      </c>
      <c r="D13" s="7">
        <v>2447241</v>
      </c>
      <c r="E13" s="11">
        <v>2373993</v>
      </c>
      <c r="F13" s="12">
        <v>8032052</v>
      </c>
      <c r="G13" s="10">
        <v>9022923</v>
      </c>
      <c r="H13" s="13">
        <v>0</v>
      </c>
      <c r="I13" s="14">
        <v>4949958</v>
      </c>
      <c r="J13" s="47">
        <v>5530786</v>
      </c>
      <c r="K13" s="15">
        <v>5233819</v>
      </c>
      <c r="L13" s="16">
        <v>8622007</v>
      </c>
      <c r="M13" s="40">
        <v>4121932</v>
      </c>
      <c r="N13" s="17">
        <f>SUM(ResumenDeGastos[[#This Row],[Ene]:[Dic]])</f>
        <v>57673729</v>
      </c>
      <c r="O13" s="34"/>
    </row>
    <row r="14" spans="1:18" ht="16.5" customHeight="1" x14ac:dyDescent="0.2">
      <c r="A14" s="49" t="s">
        <v>36</v>
      </c>
      <c r="B14" s="9">
        <v>570621</v>
      </c>
      <c r="C14" s="8">
        <v>2282484</v>
      </c>
      <c r="D14" s="7">
        <v>1651863</v>
      </c>
      <c r="E14" s="11">
        <v>2212277</v>
      </c>
      <c r="F14" s="12">
        <v>1521656</v>
      </c>
      <c r="G14" s="10">
        <v>1521656</v>
      </c>
      <c r="H14" s="13">
        <v>1141242</v>
      </c>
      <c r="I14" s="14">
        <v>891035</v>
      </c>
      <c r="J14" s="47">
        <v>3081027</v>
      </c>
      <c r="K14" s="15">
        <v>1372903</v>
      </c>
      <c r="L14" s="16">
        <v>440412</v>
      </c>
      <c r="M14" s="40">
        <v>1601095</v>
      </c>
      <c r="N14" s="17">
        <f>SUM(ResumenDeGastos[[#This Row],[Ene]:[Dic]])</f>
        <v>18288271</v>
      </c>
      <c r="O14" s="34"/>
    </row>
    <row r="15" spans="1:18" ht="16.5" customHeight="1" x14ac:dyDescent="0.2">
      <c r="A15" s="49" t="s">
        <v>48</v>
      </c>
      <c r="B15" s="9">
        <v>0</v>
      </c>
      <c r="C15" s="8">
        <v>0</v>
      </c>
      <c r="D15" s="7">
        <v>0</v>
      </c>
      <c r="E15" s="11">
        <v>0</v>
      </c>
      <c r="F15" s="12">
        <v>0</v>
      </c>
      <c r="G15" s="10">
        <v>0</v>
      </c>
      <c r="H15" s="13">
        <v>0</v>
      </c>
      <c r="I15" s="14">
        <v>0</v>
      </c>
      <c r="J15" s="47">
        <v>2835304</v>
      </c>
      <c r="K15" s="15">
        <v>0</v>
      </c>
      <c r="L15" s="16">
        <v>0</v>
      </c>
      <c r="M15" s="40">
        <v>465035</v>
      </c>
      <c r="N15" s="17">
        <f>SUM(ResumenDeGastos[[#This Row],[Ene]:[Dic]])</f>
        <v>3300339</v>
      </c>
      <c r="O15" s="34"/>
    </row>
    <row r="16" spans="1:18" ht="16.5" customHeight="1" x14ac:dyDescent="0.2">
      <c r="A16" s="49" t="s">
        <v>37</v>
      </c>
      <c r="B16" s="9">
        <v>3103131</v>
      </c>
      <c r="C16" s="8">
        <v>731450</v>
      </c>
      <c r="D16" s="7">
        <v>9135544</v>
      </c>
      <c r="E16" s="11">
        <v>8484583</v>
      </c>
      <c r="F16" s="12">
        <v>14118965</v>
      </c>
      <c r="G16" s="10">
        <v>8925921</v>
      </c>
      <c r="H16" s="13">
        <v>10891354</v>
      </c>
      <c r="I16" s="14">
        <v>10377388</v>
      </c>
      <c r="J16" s="47">
        <v>4098062</v>
      </c>
      <c r="K16" s="15">
        <v>11116648</v>
      </c>
      <c r="L16" s="16">
        <v>10448042</v>
      </c>
      <c r="M16" s="40">
        <v>7100369</v>
      </c>
      <c r="N16" s="17">
        <f>SUM(ResumenDeGastos[[#This Row],[Ene]:[Dic]])</f>
        <v>98531457</v>
      </c>
      <c r="O16" s="34"/>
    </row>
    <row r="17" spans="1:15" s="43" customFormat="1" ht="16.5" customHeight="1" x14ac:dyDescent="0.2">
      <c r="A17" s="49" t="s">
        <v>45</v>
      </c>
      <c r="B17" s="9">
        <v>4744000</v>
      </c>
      <c r="C17" s="8">
        <v>2344000</v>
      </c>
      <c r="D17" s="7">
        <v>3516000</v>
      </c>
      <c r="E17" s="11">
        <v>3100000</v>
      </c>
      <c r="F17" s="12">
        <v>2344000</v>
      </c>
      <c r="G17" s="10">
        <v>4688000</v>
      </c>
      <c r="H17" s="13">
        <v>3564908</v>
      </c>
      <c r="I17" s="14">
        <v>5851600</v>
      </c>
      <c r="J17" s="47">
        <v>2344000</v>
      </c>
      <c r="K17" s="15">
        <v>2344000</v>
      </c>
      <c r="L17" s="16">
        <v>4688000</v>
      </c>
      <c r="M17" s="40">
        <v>4686344</v>
      </c>
      <c r="N17" s="17">
        <f>SUM(ResumenDeGastos[[#This Row],[Ene]:[Dic]])</f>
        <v>44214852</v>
      </c>
      <c r="O17" s="34"/>
    </row>
    <row r="18" spans="1:15" ht="16.5" customHeight="1" x14ac:dyDescent="0.2">
      <c r="A18" s="50" t="s">
        <v>46</v>
      </c>
      <c r="B18" s="9">
        <v>37428926</v>
      </c>
      <c r="C18" s="8">
        <v>90795811</v>
      </c>
      <c r="D18" s="7">
        <v>84458215</v>
      </c>
      <c r="E18" s="11">
        <v>46857613</v>
      </c>
      <c r="F18" s="12">
        <f>130784102-127445</f>
        <v>130656657</v>
      </c>
      <c r="G18" s="10">
        <f>85001371-255041</f>
        <v>84746330</v>
      </c>
      <c r="H18" s="13">
        <v>63213611</v>
      </c>
      <c r="I18" s="14">
        <v>111503387</v>
      </c>
      <c r="J18" s="47">
        <v>137667462</v>
      </c>
      <c r="K18" s="15">
        <v>85909267</v>
      </c>
      <c r="L18" s="16">
        <v>44508251</v>
      </c>
      <c r="M18" s="40">
        <v>86386677</v>
      </c>
      <c r="N18" s="44">
        <f>SUM(ResumenDeGastos[[#This Row],[Ene]:[Dic]])</f>
        <v>1004132207</v>
      </c>
      <c r="O18" s="45"/>
    </row>
    <row r="19" spans="1:15" ht="16.5" customHeight="1" x14ac:dyDescent="0.2">
      <c r="A19" s="49" t="s">
        <v>31</v>
      </c>
      <c r="B19" s="9">
        <v>0</v>
      </c>
      <c r="C19" s="8">
        <v>0</v>
      </c>
      <c r="D19" s="7">
        <v>0</v>
      </c>
      <c r="E19" s="11">
        <v>0</v>
      </c>
      <c r="F19" s="12">
        <v>0</v>
      </c>
      <c r="G19" s="10">
        <v>0</v>
      </c>
      <c r="H19" s="13">
        <v>0</v>
      </c>
      <c r="I19" s="14">
        <v>0</v>
      </c>
      <c r="J19" s="47">
        <v>0</v>
      </c>
      <c r="K19" s="15">
        <v>0</v>
      </c>
      <c r="L19" s="16">
        <v>0</v>
      </c>
      <c r="M19" s="40">
        <v>0</v>
      </c>
      <c r="N19" s="17">
        <f>SUM(ResumenDeGastos[[#This Row],[Ene]:[Dic]])</f>
        <v>0</v>
      </c>
      <c r="O19" s="34"/>
    </row>
    <row r="20" spans="1:15" ht="16.5" customHeight="1" x14ac:dyDescent="0.2">
      <c r="A20" s="49" t="s">
        <v>22</v>
      </c>
      <c r="B20" s="9">
        <v>0</v>
      </c>
      <c r="C20" s="8">
        <v>0</v>
      </c>
      <c r="D20" s="7">
        <v>0</v>
      </c>
      <c r="E20" s="11">
        <v>0</v>
      </c>
      <c r="F20" s="12">
        <v>0</v>
      </c>
      <c r="G20" s="10">
        <v>0</v>
      </c>
      <c r="H20" s="13">
        <v>0</v>
      </c>
      <c r="I20" s="14">
        <v>0</v>
      </c>
      <c r="J20" s="47">
        <v>0</v>
      </c>
      <c r="K20" s="15">
        <v>0</v>
      </c>
      <c r="L20" s="16">
        <v>0</v>
      </c>
      <c r="M20" s="40">
        <v>0</v>
      </c>
      <c r="N20" s="17">
        <f>SUM(ResumenDeGastos[[#This Row],[Ene]:[Dic]])</f>
        <v>0</v>
      </c>
      <c r="O20" s="34"/>
    </row>
    <row r="21" spans="1:15" ht="16.5" customHeight="1" x14ac:dyDescent="0.2">
      <c r="A21" s="49" t="s">
        <v>40</v>
      </c>
      <c r="B21" s="9">
        <v>0</v>
      </c>
      <c r="C21" s="8">
        <v>0</v>
      </c>
      <c r="D21" s="7">
        <v>0</v>
      </c>
      <c r="E21" s="11">
        <v>0</v>
      </c>
      <c r="F21" s="12">
        <v>0</v>
      </c>
      <c r="G21" s="10">
        <v>30159836</v>
      </c>
      <c r="H21" s="13">
        <v>0</v>
      </c>
      <c r="I21" s="14">
        <v>0</v>
      </c>
      <c r="J21" s="47">
        <v>13829036</v>
      </c>
      <c r="K21" s="15">
        <v>34004628</v>
      </c>
      <c r="L21" s="16">
        <v>0</v>
      </c>
      <c r="M21" s="40">
        <v>0</v>
      </c>
      <c r="N21" s="41">
        <f>SUM(ResumenDeGastos[[#This Row],[Ene]:[Dic]])</f>
        <v>77993500</v>
      </c>
      <c r="O21" s="42"/>
    </row>
    <row r="22" spans="1:15" ht="16.5" customHeight="1" x14ac:dyDescent="0.2">
      <c r="A22" s="49" t="s">
        <v>25</v>
      </c>
      <c r="B22" s="9">
        <v>2914567</v>
      </c>
      <c r="C22" s="8">
        <v>0</v>
      </c>
      <c r="D22" s="7">
        <v>952314</v>
      </c>
      <c r="E22" s="11">
        <v>7341157</v>
      </c>
      <c r="F22" s="12">
        <v>0</v>
      </c>
      <c r="G22" s="10">
        <v>7966163</v>
      </c>
      <c r="H22" s="13">
        <v>8281133</v>
      </c>
      <c r="I22" s="14">
        <v>7805932</v>
      </c>
      <c r="J22" s="47">
        <v>7193709</v>
      </c>
      <c r="K22" s="15">
        <v>3456759</v>
      </c>
      <c r="L22" s="16">
        <v>0</v>
      </c>
      <c r="M22" s="40">
        <v>2390911</v>
      </c>
      <c r="N22" s="17">
        <f>SUM(ResumenDeGastos[[#This Row],[Ene]:[Dic]])</f>
        <v>48302645</v>
      </c>
      <c r="O22" s="34"/>
    </row>
    <row r="23" spans="1:15" ht="16.5" customHeight="1" x14ac:dyDescent="0.2">
      <c r="A23" s="49" t="s">
        <v>49</v>
      </c>
      <c r="B23" s="9">
        <v>0</v>
      </c>
      <c r="C23" s="8">
        <v>0</v>
      </c>
      <c r="D23" s="7">
        <v>10564251</v>
      </c>
      <c r="E23" s="11">
        <v>0</v>
      </c>
      <c r="F23" s="12">
        <v>0</v>
      </c>
      <c r="G23" s="10">
        <v>0</v>
      </c>
      <c r="H23" s="13">
        <v>0</v>
      </c>
      <c r="I23" s="14">
        <v>0</v>
      </c>
      <c r="J23" s="47">
        <v>0</v>
      </c>
      <c r="K23" s="15">
        <v>0</v>
      </c>
      <c r="L23" s="16">
        <v>0</v>
      </c>
      <c r="M23" s="40">
        <v>0</v>
      </c>
      <c r="N23" s="17">
        <f>SUM(ResumenDeGastos[[#This Row],[Ene]:[Dic]])</f>
        <v>10564251</v>
      </c>
      <c r="O23" s="34"/>
    </row>
    <row r="24" spans="1:15" ht="16.5" customHeight="1" x14ac:dyDescent="0.2">
      <c r="A24" s="49" t="s">
        <v>41</v>
      </c>
      <c r="B24" s="9">
        <v>700000</v>
      </c>
      <c r="C24" s="8">
        <v>0</v>
      </c>
      <c r="D24" s="7">
        <v>0</v>
      </c>
      <c r="E24" s="11">
        <v>0</v>
      </c>
      <c r="F24" s="12">
        <v>0</v>
      </c>
      <c r="G24" s="10">
        <v>1750000</v>
      </c>
      <c r="H24" s="13">
        <v>0</v>
      </c>
      <c r="I24" s="14">
        <v>10106587</v>
      </c>
      <c r="J24" s="47">
        <v>0</v>
      </c>
      <c r="K24" s="15">
        <v>0</v>
      </c>
      <c r="L24" s="16">
        <v>0</v>
      </c>
      <c r="M24" s="40">
        <v>2398728</v>
      </c>
      <c r="N24" s="17">
        <f>SUM(ResumenDeGastos[[#This Row],[Ene]:[Dic]])</f>
        <v>14955315</v>
      </c>
      <c r="O24" s="34"/>
    </row>
    <row r="25" spans="1:15" ht="16.5" customHeight="1" x14ac:dyDescent="0.2">
      <c r="A25" s="49" t="s">
        <v>23</v>
      </c>
      <c r="B25" s="9">
        <v>0</v>
      </c>
      <c r="C25" s="8">
        <v>0</v>
      </c>
      <c r="D25" s="7">
        <v>0</v>
      </c>
      <c r="E25" s="11">
        <v>0</v>
      </c>
      <c r="F25" s="12">
        <v>0</v>
      </c>
      <c r="G25" s="10">
        <v>0</v>
      </c>
      <c r="H25" s="13">
        <v>0</v>
      </c>
      <c r="I25" s="14">
        <v>0</v>
      </c>
      <c r="J25" s="47">
        <v>0</v>
      </c>
      <c r="K25" s="15">
        <v>0</v>
      </c>
      <c r="L25" s="16">
        <v>3746724</v>
      </c>
      <c r="M25" s="40">
        <v>0</v>
      </c>
      <c r="N25" s="17">
        <f>SUM(ResumenDeGastos[[#This Row],[Ene]:[Dic]])</f>
        <v>3746724</v>
      </c>
      <c r="O25" s="34"/>
    </row>
    <row r="26" spans="1:15" ht="16.5" customHeight="1" x14ac:dyDescent="0.2">
      <c r="A26" s="49" t="s">
        <v>42</v>
      </c>
      <c r="B26" s="9">
        <v>0</v>
      </c>
      <c r="C26" s="8">
        <v>2268304</v>
      </c>
      <c r="D26" s="7">
        <v>0</v>
      </c>
      <c r="E26" s="11">
        <v>0</v>
      </c>
      <c r="F26" s="12">
        <v>0</v>
      </c>
      <c r="G26" s="10">
        <v>0</v>
      </c>
      <c r="H26" s="13">
        <v>0</v>
      </c>
      <c r="I26" s="14">
        <v>0</v>
      </c>
      <c r="J26" s="47">
        <v>0</v>
      </c>
      <c r="K26" s="15">
        <v>0</v>
      </c>
      <c r="L26" s="16">
        <v>0</v>
      </c>
      <c r="M26" s="40">
        <v>0</v>
      </c>
      <c r="N26" s="17">
        <f>SUM(ResumenDeGastos[[#This Row],[Ene]:[Dic]])</f>
        <v>2268304</v>
      </c>
      <c r="O26" s="34"/>
    </row>
    <row r="27" spans="1:15" ht="16.5" customHeight="1" x14ac:dyDescent="0.2">
      <c r="A27" s="49" t="s">
        <v>24</v>
      </c>
      <c r="B27" s="9">
        <v>581837.77</v>
      </c>
      <c r="C27" s="8">
        <v>699440.73</v>
      </c>
      <c r="D27" s="7">
        <v>997790.27</v>
      </c>
      <c r="E27" s="11">
        <v>734935.8600000001</v>
      </c>
      <c r="F27" s="12">
        <v>1282812.1300000001</v>
      </c>
      <c r="G27" s="10">
        <v>1217425.18</v>
      </c>
      <c r="H27" s="13">
        <v>893920.46000000008</v>
      </c>
      <c r="I27" s="14">
        <v>1093465.6499999999</v>
      </c>
      <c r="J27" s="47">
        <v>1128553.05</v>
      </c>
      <c r="K27" s="15">
        <v>1289692.79</v>
      </c>
      <c r="L27" s="16">
        <v>756333.9</v>
      </c>
      <c r="M27" s="40">
        <v>1232577.08</v>
      </c>
      <c r="N27" s="17">
        <f>SUM(ResumenDeGastos[[#This Row],[Ene]:[Dic]])</f>
        <v>11908784.870000001</v>
      </c>
      <c r="O27" s="34"/>
    </row>
    <row r="28" spans="1:15" s="46" customFormat="1" ht="16.5" customHeight="1" x14ac:dyDescent="0.2">
      <c r="A28" s="48" t="s">
        <v>47</v>
      </c>
      <c r="B28" s="9">
        <v>0</v>
      </c>
      <c r="C28" s="8">
        <v>0</v>
      </c>
      <c r="D28" s="7">
        <v>0</v>
      </c>
      <c r="E28" s="11">
        <v>0</v>
      </c>
      <c r="F28" s="12">
        <v>0</v>
      </c>
      <c r="G28" s="10">
        <v>0</v>
      </c>
      <c r="H28" s="13">
        <v>0</v>
      </c>
      <c r="I28" s="14">
        <v>0</v>
      </c>
      <c r="J28" s="47">
        <v>0</v>
      </c>
      <c r="K28" s="15">
        <v>0</v>
      </c>
      <c r="L28" s="16">
        <v>0</v>
      </c>
      <c r="M28" s="40">
        <v>0</v>
      </c>
      <c r="N28" s="17">
        <f>SUM(ResumenDeGastos[[#This Row],[Ene]:[Dic]])</f>
        <v>0</v>
      </c>
      <c r="O28" s="34"/>
    </row>
    <row r="29" spans="1:15" ht="16.5" customHeight="1" x14ac:dyDescent="0.2">
      <c r="A29" s="49" t="s">
        <v>27</v>
      </c>
      <c r="B29" s="9">
        <v>0</v>
      </c>
      <c r="C29" s="8">
        <v>0</v>
      </c>
      <c r="D29" s="7">
        <v>36927279</v>
      </c>
      <c r="E29" s="11">
        <v>0</v>
      </c>
      <c r="F29" s="12">
        <v>0</v>
      </c>
      <c r="G29" s="10">
        <v>35229114</v>
      </c>
      <c r="H29" s="13">
        <v>0</v>
      </c>
      <c r="I29" s="14">
        <v>0</v>
      </c>
      <c r="J29" s="47">
        <v>0</v>
      </c>
      <c r="K29" s="15">
        <v>0</v>
      </c>
      <c r="L29" s="16">
        <v>8404601</v>
      </c>
      <c r="M29" s="40">
        <v>0</v>
      </c>
      <c r="N29" s="17">
        <f>SUM(ResumenDeGastos[[#This Row],[Ene]:[Dic]])</f>
        <v>80560994</v>
      </c>
      <c r="O29" s="34"/>
    </row>
    <row r="30" spans="1:15" ht="16.5" customHeight="1" x14ac:dyDescent="0.2">
      <c r="A30" s="48" t="s">
        <v>50</v>
      </c>
      <c r="B30" s="9">
        <v>0</v>
      </c>
      <c r="C30" s="8">
        <v>0</v>
      </c>
      <c r="D30" s="7">
        <v>1033014</v>
      </c>
      <c r="E30" s="11">
        <v>0</v>
      </c>
      <c r="F30" s="12">
        <v>0</v>
      </c>
      <c r="G30" s="10">
        <v>0</v>
      </c>
      <c r="H30" s="13">
        <v>0</v>
      </c>
      <c r="I30" s="14">
        <v>0</v>
      </c>
      <c r="J30" s="47">
        <v>0</v>
      </c>
      <c r="K30" s="15">
        <v>0</v>
      </c>
      <c r="L30" s="16">
        <v>0</v>
      </c>
      <c r="M30" s="40">
        <v>0</v>
      </c>
      <c r="N30" s="17">
        <f>SUM(ResumenDeGastos[[#This Row],[Ene]:[Dic]])</f>
        <v>1033014</v>
      </c>
      <c r="O30" s="34"/>
    </row>
    <row r="31" spans="1:15" ht="16.5" customHeight="1" x14ac:dyDescent="0.2">
      <c r="A31" s="49" t="s">
        <v>51</v>
      </c>
      <c r="B31" s="9">
        <v>0</v>
      </c>
      <c r="C31" s="8">
        <v>0</v>
      </c>
      <c r="D31" s="7">
        <v>0</v>
      </c>
      <c r="E31" s="11">
        <v>5585376</v>
      </c>
      <c r="F31" s="12">
        <v>3723585</v>
      </c>
      <c r="G31" s="10">
        <v>1842165</v>
      </c>
      <c r="H31" s="13">
        <v>0</v>
      </c>
      <c r="I31" s="14">
        <v>0</v>
      </c>
      <c r="J31" s="47">
        <v>7447170</v>
      </c>
      <c r="K31" s="15">
        <v>11875641</v>
      </c>
      <c r="L31" s="16">
        <v>0</v>
      </c>
      <c r="M31" s="40">
        <v>17260902</v>
      </c>
      <c r="N31" s="17">
        <f>SUM(ResumenDeGastos[[#This Row],[Ene]:[Dic]])</f>
        <v>47734839</v>
      </c>
      <c r="O31" s="34"/>
    </row>
    <row r="32" spans="1:15" ht="16.5" customHeight="1" x14ac:dyDescent="0.2">
      <c r="A32" s="49" t="s">
        <v>21</v>
      </c>
      <c r="B32" s="9">
        <v>10067760</v>
      </c>
      <c r="C32" s="8">
        <v>0</v>
      </c>
      <c r="D32" s="7">
        <v>0</v>
      </c>
      <c r="E32" s="11">
        <v>0</v>
      </c>
      <c r="F32" s="12">
        <v>0</v>
      </c>
      <c r="G32" s="10">
        <v>0</v>
      </c>
      <c r="H32" s="13">
        <v>0</v>
      </c>
      <c r="I32" s="14">
        <v>0</v>
      </c>
      <c r="J32" s="47">
        <v>0</v>
      </c>
      <c r="K32" s="15">
        <v>0</v>
      </c>
      <c r="L32" s="16">
        <v>0</v>
      </c>
      <c r="M32" s="40">
        <v>0</v>
      </c>
      <c r="N32" s="17">
        <f>SUM(ResumenDeGastos[[#This Row],[Ene]:[Dic]])</f>
        <v>10067760</v>
      </c>
      <c r="O32" s="34"/>
    </row>
    <row r="33" spans="1:15" ht="16.5" customHeight="1" x14ac:dyDescent="0.2">
      <c r="A33" s="49" t="s">
        <v>43</v>
      </c>
      <c r="B33" s="9">
        <v>0</v>
      </c>
      <c r="C33" s="8">
        <v>0</v>
      </c>
      <c r="D33" s="7">
        <v>1167151</v>
      </c>
      <c r="E33" s="11">
        <v>0</v>
      </c>
      <c r="F33" s="12">
        <v>0</v>
      </c>
      <c r="G33" s="10">
        <v>3216566</v>
      </c>
      <c r="H33" s="13">
        <v>620132</v>
      </c>
      <c r="I33" s="14">
        <v>0</v>
      </c>
      <c r="J33" s="47">
        <v>0</v>
      </c>
      <c r="K33" s="15">
        <v>6030388</v>
      </c>
      <c r="L33" s="16">
        <v>1900260</v>
      </c>
      <c r="M33" s="40">
        <v>0</v>
      </c>
      <c r="N33" s="17">
        <f>SUM(ResumenDeGastos[[#This Row],[Ene]:[Dic]])</f>
        <v>12934497</v>
      </c>
      <c r="O33" s="34"/>
    </row>
    <row r="34" spans="1:15" ht="16.5" customHeight="1" x14ac:dyDescent="0.2">
      <c r="A34" s="49" t="s">
        <v>30</v>
      </c>
      <c r="B34" s="9">
        <v>0</v>
      </c>
      <c r="C34" s="8">
        <v>0</v>
      </c>
      <c r="D34" s="7">
        <v>0</v>
      </c>
      <c r="E34" s="11">
        <v>0</v>
      </c>
      <c r="F34" s="12">
        <v>0</v>
      </c>
      <c r="G34" s="10">
        <v>0</v>
      </c>
      <c r="H34" s="13">
        <v>0</v>
      </c>
      <c r="I34" s="14">
        <v>0</v>
      </c>
      <c r="J34" s="47">
        <v>0</v>
      </c>
      <c r="K34" s="15">
        <v>0</v>
      </c>
      <c r="L34" s="16">
        <v>0</v>
      </c>
      <c r="M34" s="40">
        <v>0</v>
      </c>
      <c r="N34" s="17">
        <f>SUM(ResumenDeGastos[[#This Row],[Ene]:[Dic]])</f>
        <v>0</v>
      </c>
      <c r="O34" s="34"/>
    </row>
    <row r="35" spans="1:15" ht="16.5" customHeight="1" x14ac:dyDescent="0.2">
      <c r="A35" s="49" t="s">
        <v>44</v>
      </c>
      <c r="B35" s="9">
        <v>0</v>
      </c>
      <c r="C35" s="8">
        <v>0</v>
      </c>
      <c r="D35" s="7">
        <v>0</v>
      </c>
      <c r="E35" s="11">
        <v>0</v>
      </c>
      <c r="F35" s="12">
        <v>0</v>
      </c>
      <c r="G35" s="10">
        <v>25517433</v>
      </c>
      <c r="H35" s="13">
        <v>25341473</v>
      </c>
      <c r="I35" s="14">
        <v>25165513</v>
      </c>
      <c r="J35" s="47">
        <v>24989553</v>
      </c>
      <c r="K35" s="15">
        <v>24813594</v>
      </c>
      <c r="L35" s="16">
        <v>24637634</v>
      </c>
      <c r="M35" s="40">
        <v>24461674</v>
      </c>
      <c r="N35" s="17">
        <f>SUM(ResumenDeGastos[[#This Row],[Ene]:[Dic]])</f>
        <v>174926874</v>
      </c>
      <c r="O35" s="34"/>
    </row>
    <row r="36" spans="1:15" ht="16.5" customHeight="1" x14ac:dyDescent="0.2">
      <c r="A36" s="63" t="s">
        <v>32</v>
      </c>
      <c r="B36" s="9">
        <v>0</v>
      </c>
      <c r="C36" s="8">
        <v>0</v>
      </c>
      <c r="D36" s="7">
        <v>0</v>
      </c>
      <c r="E36" s="11">
        <v>0</v>
      </c>
      <c r="F36" s="12">
        <v>0</v>
      </c>
      <c r="G36" s="10">
        <v>0</v>
      </c>
      <c r="H36" s="13">
        <v>0</v>
      </c>
      <c r="I36" s="14">
        <v>0</v>
      </c>
      <c r="J36" s="47">
        <v>0</v>
      </c>
      <c r="K36" s="15">
        <v>0</v>
      </c>
      <c r="L36" s="16">
        <v>0</v>
      </c>
      <c r="M36" s="40">
        <v>0</v>
      </c>
      <c r="N36" s="17">
        <f>SUM(ResumenDeGastos[[#This Row],[Ene]:[Dic]])</f>
        <v>0</v>
      </c>
      <c r="O36" s="34"/>
    </row>
    <row r="37" spans="1:15" ht="16.5" customHeight="1" x14ac:dyDescent="0.2">
      <c r="A37" s="63" t="s">
        <v>52</v>
      </c>
      <c r="B37" s="9">
        <v>0</v>
      </c>
      <c r="C37" s="8">
        <v>0</v>
      </c>
      <c r="D37" s="7">
        <v>0</v>
      </c>
      <c r="E37" s="11">
        <v>0</v>
      </c>
      <c r="F37" s="12">
        <v>3500878</v>
      </c>
      <c r="G37" s="10">
        <v>2026329</v>
      </c>
      <c r="H37" s="13">
        <v>1033014</v>
      </c>
      <c r="I37" s="14">
        <v>1033014</v>
      </c>
      <c r="J37" s="47">
        <v>1033014</v>
      </c>
      <c r="K37" s="15">
        <v>1033014</v>
      </c>
      <c r="L37" s="16">
        <v>1033014</v>
      </c>
      <c r="M37" s="40">
        <v>0</v>
      </c>
      <c r="N37" s="17">
        <f>SUM(ResumenDeGastos[[#This Row],[Ene]:[Dic]])</f>
        <v>10692277</v>
      </c>
      <c r="O37" s="34"/>
    </row>
    <row r="38" spans="1:15" ht="16.5" customHeight="1" x14ac:dyDescent="0.2">
      <c r="A38" s="64" t="s">
        <v>33</v>
      </c>
      <c r="B38" s="52">
        <v>0</v>
      </c>
      <c r="C38" s="8">
        <v>0</v>
      </c>
      <c r="D38" s="7">
        <v>0</v>
      </c>
      <c r="E38" s="11">
        <v>0</v>
      </c>
      <c r="F38" s="12">
        <v>0</v>
      </c>
      <c r="G38" s="10">
        <v>638847</v>
      </c>
      <c r="H38" s="13">
        <v>0</v>
      </c>
      <c r="I38" s="14">
        <v>0</v>
      </c>
      <c r="J38" s="47">
        <v>3831249</v>
      </c>
      <c r="K38" s="15">
        <v>18705190</v>
      </c>
      <c r="L38" s="16">
        <v>2960262</v>
      </c>
      <c r="M38" s="40">
        <v>3029946</v>
      </c>
      <c r="N38" s="53">
        <f>SUM(ResumenDeGastos[[#This Row],[Ene]:[Dic]])</f>
        <v>29165494</v>
      </c>
      <c r="O38" s="54"/>
    </row>
    <row r="39" spans="1:15" ht="16.5" customHeight="1" x14ac:dyDescent="0.2">
      <c r="A39" s="65" t="s">
        <v>1</v>
      </c>
      <c r="B39" s="66">
        <f>SUBTOTAL(109,ResumenDeGastos[Ene])</f>
        <v>140651533.76999998</v>
      </c>
      <c r="C39" s="67">
        <f>SUBTOTAL(109,ResumenDeGastos[Feb])</f>
        <v>196089946.72999999</v>
      </c>
      <c r="D39" s="68">
        <f>SUBTOTAL(109,ResumenDeGastos[Mar])</f>
        <v>298510978.26999998</v>
      </c>
      <c r="E39" s="69">
        <f>SUBTOTAL(109,ResumenDeGastos[Abr])</f>
        <v>196682374.86000001</v>
      </c>
      <c r="F39" s="70">
        <f>SUBTOTAL(109,ResumenDeGastos[May])</f>
        <v>396209898.13</v>
      </c>
      <c r="G39" s="71">
        <f>SUBTOTAL(109,ResumenDeGastos[Jun])</f>
        <v>384633562.18000001</v>
      </c>
      <c r="H39" s="72">
        <f>SUBTOTAL(109,ResumenDeGastos[Jul])</f>
        <v>264271971.46000001</v>
      </c>
      <c r="I39" s="73">
        <f>SUBTOTAL(109,ResumenDeGastos[Ago])</f>
        <v>313149945.64999998</v>
      </c>
      <c r="J39" s="74">
        <f>SUBTOTAL(109,ResumenDeGastos[Sep])</f>
        <v>360511379.05000001</v>
      </c>
      <c r="K39" s="75">
        <f>SUBTOTAL(109,ResumenDeGastos[Oct])</f>
        <v>393961569.79000002</v>
      </c>
      <c r="L39" s="76">
        <f>SUBTOTAL(109,ResumenDeGastos[Nov])</f>
        <v>258581528.90000001</v>
      </c>
      <c r="M39" s="77">
        <f>SUBTOTAL(109,ResumenDeGastos[Dic])</f>
        <v>358876879.07999998</v>
      </c>
      <c r="N39" s="78">
        <f>SUBTOTAL(109,ResumenDeGastos[Total])</f>
        <v>3562131567.8699999</v>
      </c>
      <c r="O39" s="79"/>
    </row>
    <row r="40" spans="1:15" ht="16.5" customHeight="1" x14ac:dyDescent="0.2">
      <c r="A40" s="3"/>
      <c r="C40" s="36"/>
      <c r="D40" s="4"/>
      <c r="E40" s="4"/>
      <c r="F40" s="4"/>
      <c r="G40" s="4"/>
      <c r="H40" s="4"/>
      <c r="I40" s="4"/>
      <c r="J40" s="4"/>
      <c r="K40" s="4"/>
      <c r="L40" s="5"/>
      <c r="M40" s="4"/>
      <c r="N40" s="5"/>
      <c r="O40" s="5"/>
    </row>
    <row r="41" spans="1:15" ht="16.5" customHeight="1" x14ac:dyDescent="0.2">
      <c r="B41" s="37"/>
      <c r="C41" s="38"/>
      <c r="H41" s="2"/>
    </row>
    <row r="42" spans="1:15" ht="16.5" customHeight="1" x14ac:dyDescent="0.2">
      <c r="B42" s="37"/>
      <c r="C42" s="39"/>
      <c r="H42" s="35"/>
    </row>
    <row r="43" spans="1:15" ht="16.5" customHeight="1" x14ac:dyDescent="0.2">
      <c r="B43" s="37"/>
      <c r="C43" s="38"/>
      <c r="H43" s="35"/>
    </row>
    <row r="49" spans="5:5" ht="16.5" customHeight="1" x14ac:dyDescent="0.2">
      <c r="E49" s="2"/>
    </row>
  </sheetData>
  <printOptions horizontalCentered="1"/>
  <pageMargins left="0.25" right="0.25" top="0.75" bottom="0.75" header="0.3" footer="0.3"/>
  <pageSetup scale="91" orientation="landscape" r:id="rId1"/>
  <tableParts count="1">
    <tablePart r:id="rId2"/>
  </tableParts>
  <extLst>
    <ext xmlns:x14="http://schemas.microsoft.com/office/spreadsheetml/2009/9/main" uri="{05C60535-1F16-4fd2-B633-F4F36F0B64E0}">
      <x14:sparklineGroups xmlns:xm="http://schemas.microsoft.com/office/excel/2006/main">
        <x14:sparklineGroup displayEmptyCellsAs="gap" markers="1" high="1" low="1" first="1" last="1" xr2:uid="{00000000-0003-0000-0000-000000000000}">
          <x14:colorSeries rgb="FFFF0000"/>
          <x14:colorNegative theme="1" tint="0.249977111117893"/>
          <x14:colorAxis rgb="FF000000"/>
          <x14:colorMarkers theme="1"/>
          <x14:colorFirst theme="1" tint="0.249977111117893"/>
          <x14:colorLast theme="1" tint="0.249977111117893"/>
          <x14:colorHigh theme="1" tint="0.249977111117893"/>
          <x14:colorLow theme="1" tint="0.249977111117893"/>
          <x14:sparklines>
            <x14:sparkline>
              <xm:f>PAGOS!B6:M6</xm:f>
              <xm:sqref>O6</xm:sqref>
            </x14:sparkline>
            <x14:sparkline>
              <xm:f>PAGOS!B7:M7</xm:f>
              <xm:sqref>O7</xm:sqref>
            </x14:sparkline>
            <x14:sparkline>
              <xm:f>PAGOS!B8:M8</xm:f>
              <xm:sqref>O8</xm:sqref>
            </x14:sparkline>
            <x14:sparkline>
              <xm:f>PAGOS!B9:M9</xm:f>
              <xm:sqref>O9</xm:sqref>
            </x14:sparkline>
            <x14:sparkline>
              <xm:f>PAGOS!B10:M10</xm:f>
              <xm:sqref>O10</xm:sqref>
            </x14:sparkline>
            <x14:sparkline>
              <xm:f>PAGOS!B11:M11</xm:f>
              <xm:sqref>O11</xm:sqref>
            </x14:sparkline>
            <x14:sparkline>
              <xm:f>PAGOS!B12:M12</xm:f>
              <xm:sqref>O12</xm:sqref>
            </x14:sparkline>
            <x14:sparkline>
              <xm:f>PAGOS!B13:M13</xm:f>
              <xm:sqref>O13</xm:sqref>
            </x14:sparkline>
            <x14:sparkline>
              <xm:f>PAGOS!B14:M14</xm:f>
              <xm:sqref>O14</xm:sqref>
            </x14:sparkline>
            <x14:sparkline>
              <xm:f>PAGOS!B15:M15</xm:f>
              <xm:sqref>O15</xm:sqref>
            </x14:sparkline>
            <x14:sparkline>
              <xm:f>PAGOS!B16:M16</xm:f>
              <xm:sqref>O16</xm:sqref>
            </x14:sparkline>
            <x14:sparkline>
              <xm:f>PAGOS!B17:M17</xm:f>
              <xm:sqref>O17</xm:sqref>
            </x14:sparkline>
            <x14:sparkline>
              <xm:f>PAGOS!B18:M18</xm:f>
              <xm:sqref>O18</xm:sqref>
            </x14:sparkline>
            <x14:sparkline>
              <xm:f>PAGOS!B19:M19</xm:f>
              <xm:sqref>O19</xm:sqref>
            </x14:sparkline>
            <x14:sparkline>
              <xm:f>PAGOS!B20:M20</xm:f>
              <xm:sqref>O20</xm:sqref>
            </x14:sparkline>
            <x14:sparkline>
              <xm:f>PAGOS!B21:M21</xm:f>
              <xm:sqref>O21</xm:sqref>
            </x14:sparkline>
            <x14:sparkline>
              <xm:f>PAGOS!B22:M22</xm:f>
              <xm:sqref>O22</xm:sqref>
            </x14:sparkline>
            <x14:sparkline>
              <xm:f>PAGOS!B23:M23</xm:f>
              <xm:sqref>O23</xm:sqref>
            </x14:sparkline>
            <x14:sparkline>
              <xm:f>PAGOS!B24:M24</xm:f>
              <xm:sqref>O24</xm:sqref>
            </x14:sparkline>
            <x14:sparkline>
              <xm:f>PAGOS!B25:M25</xm:f>
              <xm:sqref>O25</xm:sqref>
            </x14:sparkline>
            <x14:sparkline>
              <xm:f>PAGOS!B26:M26</xm:f>
              <xm:sqref>O26</xm:sqref>
            </x14:sparkline>
            <x14:sparkline>
              <xm:f>PAGOS!B27:M27</xm:f>
              <xm:sqref>O27</xm:sqref>
            </x14:sparkline>
            <x14:sparkline>
              <xm:f>PAGOS!B28:M28</xm:f>
              <xm:sqref>O28</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workbookViewId="0" xr3:uid="{958C4451-9541-5A59-BF78-D2F731DF1C81}">
      <selection activeCell="P36" sqref="P36"/>
    </sheetView>
  </sheetViews>
  <sheetFormatPr defaultColWidth="11.8359375" defaultRowHeight="14.25" x14ac:dyDescent="0.2"/>
  <cols>
    <col min="1" max="1" width="44.390625" bestFit="1" customWidth="1"/>
    <col min="2" max="2" width="35.0703125" bestFit="1" customWidth="1"/>
  </cols>
  <sheetData>
    <row r="1" spans="1:5" x14ac:dyDescent="0.2">
      <c r="A1" s="55" t="s">
        <v>15</v>
      </c>
      <c r="B1" s="58">
        <v>195425569</v>
      </c>
    </row>
    <row r="2" spans="1:5" x14ac:dyDescent="0.2">
      <c r="A2" s="55" t="s">
        <v>34</v>
      </c>
      <c r="B2" s="59">
        <v>48848700</v>
      </c>
      <c r="C2" s="6"/>
      <c r="D2" s="6"/>
      <c r="E2" s="6"/>
    </row>
    <row r="3" spans="1:5" x14ac:dyDescent="0.2">
      <c r="A3" s="61"/>
      <c r="B3" s="60">
        <f>SUM(B1:B2)</f>
        <v>244274269</v>
      </c>
      <c r="C3" s="6"/>
      <c r="D3" s="6"/>
      <c r="E3" s="6"/>
    </row>
    <row r="4" spans="1:5" x14ac:dyDescent="0.2">
      <c r="A4" s="50" t="s">
        <v>39</v>
      </c>
      <c r="B4" s="59">
        <v>446013264</v>
      </c>
      <c r="C4" s="6"/>
      <c r="D4" s="6"/>
      <c r="E4" s="6"/>
    </row>
    <row r="5" spans="1:5" x14ac:dyDescent="0.2">
      <c r="A5" s="49" t="s">
        <v>17</v>
      </c>
      <c r="B5" s="59">
        <v>210093875</v>
      </c>
      <c r="C5" s="6"/>
      <c r="D5" s="6"/>
      <c r="E5" s="6"/>
    </row>
    <row r="6" spans="1:5" x14ac:dyDescent="0.2">
      <c r="A6" s="49" t="s">
        <v>22</v>
      </c>
      <c r="B6" s="59">
        <v>122146744</v>
      </c>
      <c r="C6" s="6"/>
      <c r="D6" s="6"/>
      <c r="E6" s="6"/>
    </row>
    <row r="7" spans="1:5" x14ac:dyDescent="0.2">
      <c r="A7" s="49" t="s">
        <v>28</v>
      </c>
      <c r="B7" s="59">
        <v>82633372</v>
      </c>
      <c r="C7" s="6"/>
      <c r="D7" s="6"/>
      <c r="E7" s="6"/>
    </row>
    <row r="8" spans="1:5" x14ac:dyDescent="0.2">
      <c r="A8" s="49" t="s">
        <v>44</v>
      </c>
      <c r="B8" s="59">
        <v>52532100</v>
      </c>
      <c r="C8" s="6"/>
      <c r="D8" s="6"/>
      <c r="E8" s="6"/>
    </row>
    <row r="9" spans="1:5" x14ac:dyDescent="0.2">
      <c r="A9" s="49" t="s">
        <v>19</v>
      </c>
      <c r="B9" s="59">
        <v>48341000</v>
      </c>
      <c r="C9" s="6"/>
      <c r="D9" s="6"/>
      <c r="E9" s="6"/>
    </row>
    <row r="10" spans="1:5" x14ac:dyDescent="0.2">
      <c r="A10" s="49" t="s">
        <v>35</v>
      </c>
      <c r="B10" s="59">
        <v>39357355</v>
      </c>
      <c r="C10" s="6"/>
      <c r="D10" s="6"/>
      <c r="E10" s="6"/>
    </row>
    <row r="11" spans="1:5" x14ac:dyDescent="0.2">
      <c r="A11" s="49" t="s">
        <v>16</v>
      </c>
      <c r="B11" s="59">
        <v>34288753</v>
      </c>
      <c r="C11" s="6"/>
      <c r="D11" s="6"/>
      <c r="E11" s="6"/>
    </row>
    <row r="12" spans="1:5" x14ac:dyDescent="0.2">
      <c r="A12" s="49" t="s">
        <v>25</v>
      </c>
      <c r="B12" s="59">
        <v>30537502</v>
      </c>
      <c r="C12" s="6"/>
      <c r="D12" s="6"/>
      <c r="E12" s="6"/>
    </row>
    <row r="13" spans="1:5" x14ac:dyDescent="0.2">
      <c r="A13" s="49" t="s">
        <v>37</v>
      </c>
      <c r="B13" s="59">
        <v>28605923</v>
      </c>
      <c r="C13" s="6"/>
      <c r="D13" s="6"/>
      <c r="E13" s="6"/>
    </row>
    <row r="14" spans="1:5" x14ac:dyDescent="0.2">
      <c r="A14" s="49" t="s">
        <v>27</v>
      </c>
      <c r="B14" s="59">
        <v>24911651</v>
      </c>
      <c r="C14" s="6"/>
      <c r="D14" s="6"/>
      <c r="E14" s="6"/>
    </row>
    <row r="15" spans="1:5" x14ac:dyDescent="0.2">
      <c r="A15" s="49" t="s">
        <v>18</v>
      </c>
      <c r="B15" s="59">
        <v>18160372</v>
      </c>
      <c r="C15" s="6"/>
      <c r="D15" s="6"/>
      <c r="E15" s="6"/>
    </row>
    <row r="16" spans="1:5" x14ac:dyDescent="0.2">
      <c r="A16" s="49" t="s">
        <v>20</v>
      </c>
      <c r="B16" s="59">
        <v>17420647</v>
      </c>
      <c r="C16" s="6"/>
      <c r="D16" s="6"/>
      <c r="E16" s="6"/>
    </row>
    <row r="17" spans="1:5" x14ac:dyDescent="0.2">
      <c r="A17" s="49" t="s">
        <v>43</v>
      </c>
      <c r="B17" s="59">
        <v>11262656</v>
      </c>
      <c r="C17" s="6"/>
      <c r="D17" s="6"/>
      <c r="E17" s="6"/>
    </row>
    <row r="18" spans="1:5" x14ac:dyDescent="0.2">
      <c r="A18" s="49" t="s">
        <v>38</v>
      </c>
      <c r="B18" s="59">
        <v>10603266</v>
      </c>
      <c r="C18" s="6"/>
      <c r="D18" s="6"/>
      <c r="E18" s="6"/>
    </row>
    <row r="19" spans="1:5" x14ac:dyDescent="0.2">
      <c r="A19" s="49" t="s">
        <v>21</v>
      </c>
      <c r="B19" s="59">
        <v>8710352</v>
      </c>
      <c r="C19" s="6"/>
      <c r="D19" s="6"/>
      <c r="E19" s="6"/>
    </row>
    <row r="20" spans="1:5" x14ac:dyDescent="0.2">
      <c r="A20" s="49" t="s">
        <v>36</v>
      </c>
      <c r="B20" s="59">
        <v>7659256</v>
      </c>
      <c r="C20" s="6"/>
      <c r="D20" s="6"/>
      <c r="E20" s="6"/>
    </row>
    <row r="21" spans="1:5" x14ac:dyDescent="0.2">
      <c r="A21" s="49" t="s">
        <v>24</v>
      </c>
      <c r="B21" s="59">
        <v>4946220.66</v>
      </c>
      <c r="C21" s="6"/>
      <c r="D21" s="6"/>
      <c r="E21" s="6"/>
    </row>
    <row r="22" spans="1:5" x14ac:dyDescent="0.2">
      <c r="A22" s="49" t="s">
        <v>41</v>
      </c>
      <c r="B22" s="59">
        <v>755675</v>
      </c>
      <c r="C22" s="6"/>
      <c r="D22" s="6"/>
      <c r="E22" s="6"/>
    </row>
    <row r="23" spans="1:5" x14ac:dyDescent="0.2">
      <c r="A23" s="49"/>
      <c r="B23" s="59">
        <v>0</v>
      </c>
      <c r="C23" s="6"/>
      <c r="D23" s="6"/>
      <c r="E23" s="6"/>
    </row>
    <row r="24" spans="1:5" x14ac:dyDescent="0.2">
      <c r="A24" s="49"/>
      <c r="B24" s="59">
        <v>0</v>
      </c>
      <c r="C24" s="6"/>
      <c r="D24" s="6"/>
      <c r="E24" s="6"/>
    </row>
    <row r="25" spans="1:5" x14ac:dyDescent="0.2">
      <c r="A25" s="49"/>
      <c r="B25" s="59">
        <v>0</v>
      </c>
      <c r="C25" s="6"/>
      <c r="D25" s="6"/>
      <c r="E25" s="6"/>
    </row>
    <row r="26" spans="1:5" x14ac:dyDescent="0.2">
      <c r="A26" s="49"/>
      <c r="B26" s="59">
        <v>0</v>
      </c>
      <c r="C26" s="6"/>
      <c r="D26" s="6"/>
      <c r="E26" s="6"/>
    </row>
    <row r="27" spans="1:5" x14ac:dyDescent="0.2">
      <c r="A27" s="49"/>
      <c r="B27" s="59">
        <v>0</v>
      </c>
      <c r="C27" s="6"/>
      <c r="D27" s="6"/>
      <c r="E27" s="6"/>
    </row>
    <row r="28" spans="1:5" x14ac:dyDescent="0.2">
      <c r="A28" s="49"/>
      <c r="B28" s="59">
        <v>0</v>
      </c>
      <c r="C28" s="6"/>
      <c r="D28" s="6"/>
      <c r="E28" s="6"/>
    </row>
    <row r="29" spans="1:5" x14ac:dyDescent="0.2">
      <c r="A29" s="49"/>
      <c r="B29" s="59">
        <v>0</v>
      </c>
      <c r="C29" s="6"/>
      <c r="D29" s="6"/>
      <c r="E29" s="6"/>
    </row>
    <row r="30" spans="1:5" x14ac:dyDescent="0.2">
      <c r="A30" s="18"/>
      <c r="B30" s="59">
        <v>0</v>
      </c>
      <c r="C30" s="6"/>
      <c r="D30" s="6"/>
      <c r="E30" s="6"/>
    </row>
    <row r="31" spans="1:5" x14ac:dyDescent="0.2">
      <c r="A31" s="51"/>
      <c r="B31" s="59">
        <v>0</v>
      </c>
      <c r="C31" s="6"/>
      <c r="D31" s="6"/>
      <c r="E31" s="6"/>
    </row>
    <row r="32" spans="1:5" x14ac:dyDescent="0.2">
      <c r="A32" s="62"/>
      <c r="B32" s="59">
        <v>0</v>
      </c>
      <c r="C32" s="6"/>
      <c r="D32" s="6"/>
      <c r="E32" s="6"/>
    </row>
    <row r="33" spans="1:5" x14ac:dyDescent="0.2">
      <c r="A33" s="6"/>
      <c r="B33" s="6"/>
      <c r="C33" s="6"/>
      <c r="D33" s="6"/>
      <c r="E33" s="6"/>
    </row>
    <row r="34" spans="1:5" x14ac:dyDescent="0.2">
      <c r="A34" s="6"/>
      <c r="B34" s="6"/>
      <c r="C34" s="6"/>
      <c r="D34" s="6"/>
      <c r="E34" s="6"/>
    </row>
    <row r="35" spans="1:5" x14ac:dyDescent="0.2">
      <c r="A35" s="6"/>
      <c r="B35" s="6"/>
      <c r="C35" s="6"/>
      <c r="D35" s="6"/>
      <c r="E35" s="6"/>
    </row>
    <row r="36" spans="1:5" x14ac:dyDescent="0.2">
      <c r="A36" s="6"/>
      <c r="B36" s="6"/>
      <c r="C36" s="6"/>
      <c r="D36" s="6"/>
      <c r="E36" s="6"/>
    </row>
    <row r="37" spans="1:5" x14ac:dyDescent="0.2">
      <c r="A37" s="6"/>
      <c r="B37" s="6"/>
      <c r="C37" s="6"/>
      <c r="D37" s="6"/>
      <c r="E37" s="6"/>
    </row>
    <row r="38" spans="1:5" x14ac:dyDescent="0.2">
      <c r="A38" s="6"/>
      <c r="B38" s="6"/>
      <c r="C38" s="6"/>
      <c r="D38" s="6"/>
      <c r="E38" s="6"/>
    </row>
    <row r="39" spans="1:5" x14ac:dyDescent="0.2">
      <c r="A39" s="6"/>
      <c r="B39" s="6"/>
      <c r="C39" s="6"/>
      <c r="D39" s="6"/>
      <c r="E39" s="6"/>
    </row>
    <row r="40" spans="1:5" ht="25.5" x14ac:dyDescent="0.35">
      <c r="A40" s="56"/>
      <c r="B40" s="57"/>
      <c r="C40" s="6"/>
      <c r="D40" s="6"/>
      <c r="E40" s="6"/>
    </row>
    <row r="41" spans="1:5" x14ac:dyDescent="0.2">
      <c r="A41" s="6"/>
      <c r="B41" s="6"/>
      <c r="C41" s="6"/>
      <c r="D41" s="6"/>
      <c r="E41" s="6"/>
    </row>
    <row r="42" spans="1:5" x14ac:dyDescent="0.2">
      <c r="A42" s="6"/>
      <c r="B42" s="6"/>
      <c r="C42" s="6"/>
      <c r="D42" s="6"/>
      <c r="E42" s="6"/>
    </row>
    <row r="43" spans="1:5" x14ac:dyDescent="0.2">
      <c r="A43" s="6"/>
      <c r="B43" s="6"/>
      <c r="C43" s="6"/>
      <c r="D43" s="6"/>
      <c r="E43" s="6"/>
    </row>
    <row r="44" spans="1:5" x14ac:dyDescent="0.2">
      <c r="A44" s="6"/>
      <c r="B44" s="6"/>
      <c r="C44" s="6"/>
      <c r="D44" s="6"/>
      <c r="E44" s="6"/>
    </row>
    <row r="45" spans="1:5" x14ac:dyDescent="0.2">
      <c r="A45" s="6"/>
      <c r="B45" s="6"/>
      <c r="C45" s="6"/>
      <c r="D45" s="6"/>
      <c r="E45" s="6"/>
    </row>
    <row r="46" spans="1:5" x14ac:dyDescent="0.2">
      <c r="A46" s="6"/>
      <c r="B46" s="6"/>
      <c r="C46" s="6"/>
      <c r="D46" s="6"/>
      <c r="E46" s="6"/>
    </row>
    <row r="47" spans="1:5" x14ac:dyDescent="0.2">
      <c r="A47" s="6"/>
      <c r="B47" s="6"/>
      <c r="C47" s="6"/>
      <c r="D47" s="6"/>
      <c r="E47" s="6"/>
    </row>
    <row r="48" spans="1:5" x14ac:dyDescent="0.2">
      <c r="A48" s="6"/>
      <c r="B48" s="6"/>
      <c r="C48" s="6"/>
      <c r="D48" s="6"/>
      <c r="E48" s="6"/>
    </row>
    <row r="49" spans="1:5" x14ac:dyDescent="0.2">
      <c r="A49" s="6"/>
      <c r="B49" s="6"/>
      <c r="C49" s="6"/>
      <c r="D49" s="6"/>
      <c r="E49" s="6"/>
    </row>
    <row r="50" spans="1:5" x14ac:dyDescent="0.2">
      <c r="A50" s="6"/>
      <c r="B50" s="6"/>
      <c r="C50" s="6"/>
      <c r="D50" s="6"/>
      <c r="E50" s="6"/>
    </row>
  </sheetData>
  <sortState ref="A3:B32">
    <sortCondition descending="1" ref="B1"/>
  </sortSt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A0D1924-7525-4501-994B-CB6668138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vt:lpstr>
      <vt:lpstr>GRAFICAS</vt:lpstr>
      <vt:lpstr>PAGOS!Área_de_impresión</vt:lpstr>
      <vt:lpstr>CategoríasDeGastos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2013-04-16T21:10:00Z</dcterms:created>
  <dcterms:modified xsi:type="dcterms:W3CDTF">2019-02-06T03:30:26Z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TC028023349991</vt:lpwstr>
  </property>
</Properties>
</file>